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спорт машины" sheetId="1" state="visible" r:id="rId1"/>
    <sheet name="Ежедневный лист" sheetId="2" state="visible" r:id="rId2"/>
    <sheet name="Осмотр (чек-лист)" sheetId="3" state="visible" r:id="rId3"/>
    <sheet name="Ремонты и ТО" sheetId="4" state="visible" r:id="rId4"/>
    <sheet name="Как пользоваться" sheetId="5" state="visible" r:id="rId5"/>
    <sheet name="Где Excel заканчивается" sheetId="6" state="visible" r:id="rId6"/>
    <sheet name="Справочник" sheetId="7" state="visible" r:id="rId7"/>
  </sheets>
  <definedNames>
    <definedName name="_xlnm.Print_Titles" localSheetId="1">'Ежедневный лист'!$4:$4</definedName>
    <definedName name="_xlnm.Print_Titles" localSheetId="2">'Осмотр (чек-лист)'!$4:$4</definedName>
    <definedName name="_xlnm.Print_Titles" localSheetId="3">'Ремонты и ТО'!$4:$4</definedName>
    <definedName name="_xlnm.Print_Titles" localSheetId="6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 ##0"/>
    <numFmt numFmtId="165" formatCode="DD.MM.YYYY"/>
    <numFmt numFmtId="166" formatCode="# ##0.0"/>
    <numFmt numFmtId="167" formatCode="# ##0 &quot;Р&quot;"/>
  </numFmts>
  <fonts count="15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color rgb="000F1F2E"/>
      <sz val="11"/>
    </font>
    <font>
      <name val="Arial"/>
      <i val="1"/>
      <color rgb="008B98A5"/>
      <sz val="11"/>
    </font>
    <font>
      <name val="Arial"/>
      <b val="1"/>
      <color rgb="000F1F2E"/>
      <sz val="13"/>
    </font>
    <font>
      <name val="Arial"/>
      <b val="1"/>
      <color rgb="00FFFFFF"/>
      <sz val="11"/>
    </font>
    <font>
      <name val="Arial"/>
      <i val="1"/>
      <color rgb="008B98A5"/>
      <sz val="10"/>
    </font>
    <font>
      <name val="Arial"/>
      <b val="1"/>
      <color rgb="002563EB"/>
      <sz val="11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  <font>
      <name val="Arial"/>
      <b val="1"/>
      <color rgb="002563EB"/>
      <sz val="12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</borders>
  <cellStyleXfs count="1">
    <xf numFmtId="0" fontId="0" fillId="0" borderId="0"/>
  </cellStyleXfs>
  <cellXfs count="5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1" fontId="6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6" fillId="0" borderId="1" applyAlignment="1" pivotButton="0" quotePrefix="0" xfId="0">
      <alignment horizontal="left" vertical="center" wrapText="1"/>
    </xf>
    <xf numFmtId="0" fontId="7" fillId="0" borderId="0" pivotButton="0" quotePrefix="0" xfId="0"/>
    <xf numFmtId="0" fontId="8" fillId="3" borderId="1" applyAlignment="1" pivotButton="0" quotePrefix="0" xfId="0">
      <alignment horizontal="center" vertical="center" wrapText="1"/>
    </xf>
    <xf numFmtId="164" fontId="5" fillId="0" borderId="1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9" fillId="0" borderId="0" applyAlignment="1" pivotButton="0" quotePrefix="0" xfId="0">
      <alignment horizontal="left" vertical="top" wrapText="1"/>
    </xf>
    <xf numFmtId="165" fontId="6" fillId="0" borderId="1" applyAlignment="1" pivotButton="0" quotePrefix="0" xfId="0">
      <alignment horizontal="left" vertical="center" wrapText="1"/>
    </xf>
    <xf numFmtId="166" fontId="6" fillId="0" borderId="1" applyAlignment="1" pivotButton="0" quotePrefix="0" xfId="0">
      <alignment horizontal="left" vertical="center" wrapText="1"/>
    </xf>
    <xf numFmtId="165" fontId="6" fillId="2" borderId="1" applyAlignment="1" pivotButton="0" quotePrefix="0" xfId="0">
      <alignment horizontal="left" vertical="center" wrapText="1"/>
    </xf>
    <xf numFmtId="0" fontId="6" fillId="2" borderId="1" applyAlignment="1" pivotButton="0" quotePrefix="0" xfId="0">
      <alignment horizontal="left" vertical="center" wrapText="1"/>
    </xf>
    <xf numFmtId="166" fontId="6" fillId="2" borderId="1" applyAlignment="1" pivotButton="0" quotePrefix="0" xfId="0">
      <alignment horizontal="left" vertical="center" wrapText="1"/>
    </xf>
    <xf numFmtId="165" fontId="5" fillId="2" borderId="1" applyAlignment="1" pivotButton="0" quotePrefix="0" xfId="0">
      <alignment horizontal="left" vertical="center" wrapText="1"/>
    </xf>
    <xf numFmtId="166" fontId="5" fillId="2" borderId="1" applyAlignment="1" pivotButton="0" quotePrefix="0" xfId="0">
      <alignment horizontal="left" vertical="center" wrapText="1"/>
    </xf>
    <xf numFmtId="165" fontId="5" fillId="0" borderId="1" applyAlignment="1" pivotButton="0" quotePrefix="0" xfId="0">
      <alignment horizontal="left" vertical="center" wrapText="1"/>
    </xf>
    <xf numFmtId="166" fontId="5" fillId="0" borderId="1" applyAlignment="1" pivotButton="0" quotePrefix="0" xfId="0">
      <alignment horizontal="left" vertical="center" wrapText="1"/>
    </xf>
    <xf numFmtId="0" fontId="10" fillId="2" borderId="1" applyAlignment="1" pivotButton="0" quotePrefix="0" xfId="0">
      <alignment horizontal="right" vertical="center"/>
    </xf>
    <xf numFmtId="0" fontId="10" fillId="2" borderId="1" pivotButton="0" quotePrefix="0" xfId="0"/>
    <xf numFmtId="166" fontId="10" fillId="2" borderId="1" pivotButton="0" quotePrefix="0" xfId="0"/>
    <xf numFmtId="0" fontId="5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right" vertical="center"/>
    </xf>
    <xf numFmtId="0" fontId="10" fillId="2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167" fontId="6" fillId="0" borderId="1" applyAlignment="1" pivotButton="0" quotePrefix="0" xfId="0">
      <alignment horizontal="left" vertical="center" wrapText="1"/>
    </xf>
    <xf numFmtId="164" fontId="6" fillId="2" borderId="1" applyAlignment="1" pivotButton="0" quotePrefix="0" xfId="0">
      <alignment horizontal="left" vertical="center" wrapText="1"/>
    </xf>
    <xf numFmtId="167" fontId="6" fillId="2" borderId="1" applyAlignment="1" pivotButton="0" quotePrefix="0" xfId="0">
      <alignment horizontal="left" vertical="center" wrapText="1"/>
    </xf>
    <xf numFmtId="167" fontId="5" fillId="0" borderId="1" applyAlignment="1" pivotButton="0" quotePrefix="0" xfId="0">
      <alignment horizontal="left" vertical="center" wrapText="1"/>
    </xf>
    <xf numFmtId="167" fontId="5" fillId="2" borderId="1" applyAlignment="1" pivotButton="0" quotePrefix="0" xfId="0">
      <alignment horizontal="left" vertical="center" wrapText="1"/>
    </xf>
    <xf numFmtId="167" fontId="10" fillId="2" borderId="1" applyAlignment="1" pivotButton="0" quotePrefix="0" xfId="0">
      <alignment horizontal="center" vertical="center"/>
    </xf>
    <xf numFmtId="166" fontId="10" fillId="2" borderId="1" applyAlignment="1" pivotButton="0" quotePrefix="0" xfId="0">
      <alignment horizontal="center" vertical="center"/>
    </xf>
    <xf numFmtId="164" fontId="10" fillId="2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5" fillId="2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  <xf numFmtId="0" fontId="12" fillId="2" borderId="1" applyAlignment="1" pivotButton="0" quotePrefix="0" xfId="0">
      <alignment horizontal="left" vertical="center" wrapText="1"/>
    </xf>
    <xf numFmtId="0" fontId="13" fillId="2" borderId="1" applyAlignment="1" pivotButton="0" quotePrefix="0" xfId="0">
      <alignment horizontal="left" vertical="center" wrapText="1"/>
    </xf>
    <xf numFmtId="1" fontId="10" fillId="4" borderId="1" applyAlignment="1" pivotButton="0" quotePrefix="0" xfId="0">
      <alignment horizontal="center" vertical="center"/>
    </xf>
    <xf numFmtId="0" fontId="10" fillId="2" borderId="1" applyAlignment="1" pivotButton="0" quotePrefix="0" xfId="0">
      <alignment horizontal="left" vertical="center" wrapText="1"/>
    </xf>
    <xf numFmtId="166" fontId="14" fillId="2" borderId="1" applyAlignment="1" pivotButton="0" quotePrefix="0" xfId="0">
      <alignment horizontal="center" vertical="center"/>
    </xf>
    <xf numFmtId="167" fontId="14" fillId="2" borderId="1" applyAlignment="1" pivotButton="0" quotePrefix="0" xfId="0">
      <alignment horizontal="center" vertical="center"/>
    </xf>
    <xf numFmtId="164" fontId="14" fillId="2" borderId="1" applyAlignment="1" pivotButton="0" quotePrefix="0" xfId="0">
      <alignment horizontal="center" vertical="center"/>
    </xf>
    <xf numFmtId="2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B3402E"/>
        <sz val="11"/>
      </font>
      <fill>
        <patternFill patternType="solid">
          <fgColor rgb="00FAF1EF"/>
        </patternFill>
      </fill>
    </dxf>
    <dxf>
      <font>
        <name val="Arial"/>
        <color rgb="001E7A4F"/>
        <sz val="11"/>
      </font>
      <fill>
        <patternFill patternType="solid">
          <fgColor rgb="00EEF6F1"/>
        </patternFill>
      </fill>
    </dxf>
    <dxf>
      <font>
        <name val="Arial"/>
        <b val="1"/>
        <color rgb="002563EB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ekskavatora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ekskavatora&amp;utm_content=header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ekskavatora&amp;utm_content=header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ekskavatora&amp;utm_content=header" TargetMode="External" Id="rId1" /></Relationships>
</file>

<file path=xl/worksheets/_rels/sheet5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ekskavatora&amp;utm_content=howto" TargetMode="External" Id="rId1" /></Relationships>
</file>

<file path=xl/worksheets/_rels/sheet6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bortovoy-zhurnal-ekskavatora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4"/>
  <sheetViews>
    <sheetView workbookViewId="0">
      <selection activeCell="A1" sqref="A1"/>
    </sheetView>
  </sheetViews>
  <sheetFormatPr baseColWidth="8" defaultRowHeight="15"/>
  <cols>
    <col width="34" customWidth="1" min="1" max="1"/>
    <col width="34" customWidth="1" min="2" max="2"/>
    <col width="52" customWidth="1" min="3" max="3"/>
  </cols>
  <sheetData>
    <row r="1" ht="26" customHeight="1">
      <c r="A1" s="1" t="inlineStr">
        <is>
          <t>Бортовой журнал экскаватора</t>
        </is>
      </c>
    </row>
    <row r="2" ht="18" customHeight="1">
      <c r="A2" s="2" t="inlineStr">
        <is>
          <t>Заполняется один раз при заведении журнала. Данные подтягиваются на другие листы.</t>
        </is>
      </c>
    </row>
    <row r="3">
      <c r="A3" s="3" t="inlineStr">
        <is>
          <t xml:space="preserve">Заполняется руками. В Бортовом наработку присылают водители голосом → </t>
        </is>
      </c>
      <c r="C3" s="4" t="inlineStr">
        <is>
          <t>bortovoy.com</t>
        </is>
      </c>
    </row>
    <row r="4" ht="22" customHeight="1">
      <c r="A4" s="5" t="inlineStr">
        <is>
          <t>Внутренний ID (например, Э-3)</t>
        </is>
      </c>
      <c r="B4" s="6" t="inlineStr">
        <is>
          <t>Э-3</t>
        </is>
      </c>
      <c r="C4" s="2" t="inlineStr">
        <is>
          <t>Один ID = одна машина. Не путайте номер 3 и номер 5</t>
        </is>
      </c>
    </row>
    <row r="5" ht="22" customHeight="1">
      <c r="A5" s="5" t="inlineStr">
        <is>
          <t>Марка и модель</t>
        </is>
      </c>
      <c r="B5" s="6" t="inlineStr">
        <is>
          <t>Komatsu PC200-8</t>
        </is>
      </c>
      <c r="C5" s="2" t="inlineStr">
        <is>
          <t>Без модели не найти регламент производителя</t>
        </is>
      </c>
    </row>
    <row r="6" ht="22" customHeight="1">
      <c r="A6" s="5" t="inlineStr">
        <is>
          <t>Год выпуска</t>
        </is>
      </c>
      <c r="B6" s="7" t="n">
        <v>2018</v>
      </c>
      <c r="C6" s="2" t="n"/>
    </row>
    <row r="7" ht="22" customHeight="1">
      <c r="A7" s="5" t="inlineStr">
        <is>
          <t>VIN / номер рамы</t>
        </is>
      </c>
      <c r="B7" s="6" t="inlineStr">
        <is>
          <t>KMTPC200X8A12345</t>
        </is>
      </c>
      <c r="C7" s="2" t="inlineStr">
        <is>
          <t>Нужен для актов сдачи в ремонт и при угоне</t>
        </is>
      </c>
    </row>
    <row r="8" ht="22" customHeight="1">
      <c r="A8" s="5" t="inlineStr">
        <is>
          <t>Номер двигателя</t>
        </is>
      </c>
      <c r="B8" s="8" t="n"/>
      <c r="C8" s="2" t="n"/>
    </row>
    <row r="9" ht="22" customHeight="1">
      <c r="A9" s="5" t="inlineStr">
        <is>
          <t>Госномер</t>
        </is>
      </c>
      <c r="B9" s="6" t="inlineStr">
        <is>
          <t>-</t>
        </is>
      </c>
      <c r="C9" s="2" t="inlineStr">
        <is>
          <t>Для техники, зарегистрированной в Гостехнадзоре</t>
        </is>
      </c>
    </row>
    <row r="10" ht="22" customHeight="1">
      <c r="A10" s="5" t="inlineStr">
        <is>
          <t>Класс техники</t>
        </is>
      </c>
      <c r="B10" s="6" t="inlineStr">
        <is>
          <t>Экскаватор гусеничный</t>
        </is>
      </c>
      <c r="C10" s="2" t="inlineStr">
        <is>
          <t>Выберите из списка — интервалы ТО подставятся</t>
        </is>
      </c>
    </row>
    <row r="11" ht="22" customHeight="1">
      <c r="A11" s="5" t="inlineStr">
        <is>
          <t>Условия эксплуатации</t>
        </is>
      </c>
      <c r="B11" s="6" t="inlineStr">
        <is>
          <t>Нормальные</t>
        </is>
      </c>
      <c r="C11" s="2" t="inlineStr">
        <is>
          <t>В тяжёлых условиях интервалы сокращаются на 25%</t>
        </is>
      </c>
    </row>
    <row r="12" ht="22" customHeight="1">
      <c r="A12" s="5" t="inlineStr">
        <is>
          <t>Наработка на начало журнала, м/ч</t>
        </is>
      </c>
      <c r="B12" s="9" t="n">
        <v>6420</v>
      </c>
      <c r="C12" s="2" t="n"/>
    </row>
    <row r="13" ht="22" customHeight="1">
      <c r="A13" s="5" t="inlineStr">
        <is>
          <t>Ответственный механик</t>
        </is>
      </c>
      <c r="B13" s="8" t="n"/>
      <c r="C13" s="2" t="n"/>
    </row>
    <row r="14" ht="22" customHeight="1">
      <c r="A14" s="5" t="inlineStr">
        <is>
          <t>Основной оператор</t>
        </is>
      </c>
      <c r="B14" s="8" t="n"/>
      <c r="C14" s="2" t="n"/>
    </row>
    <row r="16">
      <c r="A16" s="10" t="inlineStr">
        <is>
          <t>Интервалы ТО по классу (из справочника)</t>
        </is>
      </c>
    </row>
    <row r="17" ht="26" customHeight="1">
      <c r="A17" s="11" t="inlineStr">
        <is>
          <t>Вид ТО</t>
        </is>
      </c>
      <c r="B17" s="11" t="inlineStr">
        <is>
          <t>Интервал, м/ч</t>
        </is>
      </c>
      <c r="C17" s="11" t="inlineStr">
        <is>
          <t>С поправкой на условия</t>
        </is>
      </c>
    </row>
    <row r="18">
      <c r="A18" s="8" t="inlineStr">
        <is>
          <t>ТО-1</t>
        </is>
      </c>
      <c r="B18" s="12">
        <f>IFERROR(VLOOKUP($B$10,'Справочник'!$A$5:$F$10,2,FALSE),"")</f>
        <v/>
      </c>
      <c r="C18" s="12">
        <f>IF($B18="","",ROUND($B18*IF($B$11="Тяжёлые",0.75,1),0))</f>
        <v/>
      </c>
    </row>
    <row r="19">
      <c r="A19" s="5" t="inlineStr">
        <is>
          <t>ТО-2</t>
        </is>
      </c>
      <c r="B19" s="13">
        <f>IFERROR(VLOOKUP($B$10,'Справочник'!$A$5:$F$10,3,FALSE),"")</f>
        <v/>
      </c>
      <c r="C19" s="13">
        <f>IF($B19="","",ROUND($B19*IF($B$11="Тяжёлые",0.75,1),0))</f>
        <v/>
      </c>
    </row>
    <row r="20">
      <c r="A20" s="8" t="inlineStr">
        <is>
          <t>ТО-3</t>
        </is>
      </c>
      <c r="B20" s="12">
        <f>IFERROR(VLOOKUP($B$10,'Справочник'!$A$5:$F$10,4,FALSE),"")</f>
        <v/>
      </c>
      <c r="C20" s="12">
        <f>IF($B20="","",ROUND($B20*IF($B$11="Тяжёлые",0.75,1),0))</f>
        <v/>
      </c>
    </row>
    <row r="22">
      <c r="A22" s="14" t="inlineStr">
        <is>
          <t>Интервалы — усреднённые ориентиры. Нашли регламент производителя — впишите его числа в лист «Справочник».</t>
        </is>
      </c>
    </row>
    <row r="24" ht="28" customHeight="1">
      <c r="A24" s="15" t="inlineStr">
        <is>
          <t>Наработка устаревает в день, когда её вписали. В приложении она обновляется с каждым сообщением водителя.</t>
        </is>
      </c>
    </row>
  </sheetData>
  <mergeCells count="5">
    <mergeCell ref="A1:C1"/>
    <mergeCell ref="A22:C22"/>
    <mergeCell ref="A3:B3"/>
    <mergeCell ref="A24:C24"/>
    <mergeCell ref="A2:C2"/>
  </mergeCells>
  <dataValidations count="2">
    <dataValidation sqref="B10" showDropDown="0" showInputMessage="0" showErrorMessage="0" allowBlank="1" type="list">
      <formula1>'Справочник'!$A$5:$A$10</formula1>
    </dataValidation>
    <dataValidation sqref="B11" showDropDown="0" showInputMessage="0" showErrorMessage="0" allowBlank="1" type="list">
      <formula1>"Нормальные,Тяжёлые"</formula1>
    </dataValidation>
  </dataValidations>
  <hyperlinks>
    <hyperlink xmlns:r="http://schemas.openxmlformats.org/officeDocument/2006/relationships" ref="C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5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7" customWidth="1" min="4" max="4"/>
    <col width="17" customWidth="1" min="5" max="5"/>
    <col width="13" customWidth="1" min="6" max="6"/>
    <col width="15" customWidth="1" min="7" max="7"/>
    <col width="15" customWidth="1" min="8" max="8"/>
    <col width="24" customWidth="1" min="9" max="9"/>
    <col width="42" customWidth="1" min="10" max="10"/>
    <col width="16" customWidth="1" min="11" max="11"/>
  </cols>
  <sheetData>
    <row r="1" ht="26" customHeight="1">
      <c r="A1" s="1" t="inlineStr">
        <is>
          <t>Ежедневный лист</t>
        </is>
      </c>
    </row>
    <row r="2" ht="18" customHeight="1">
      <c r="A2" s="2" t="inlineStr">
        <is>
          <t>Строка на смену. «За смену» и расход считаются сами: м/ч на конец минус м/ч на начало.</t>
        </is>
      </c>
    </row>
    <row r="3">
      <c r="H3" s="3" t="inlineStr">
        <is>
          <t xml:space="preserve">Заполняется руками. В Бортовом наработку присылают водители голосом → </t>
        </is>
      </c>
      <c r="K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Смена</t>
        </is>
      </c>
      <c r="C4" s="11" t="inlineStr">
        <is>
          <t>Оператор</t>
        </is>
      </c>
      <c r="D4" s="11" t="inlineStr">
        <is>
          <t>Наработка на начало, м/ч</t>
        </is>
      </c>
      <c r="E4" s="11" t="inlineStr">
        <is>
          <t>Наработка на конец, м/ч</t>
        </is>
      </c>
      <c r="F4" s="11" t="inlineStr">
        <is>
          <t>За смену, м/ч</t>
        </is>
      </c>
      <c r="G4" s="11" t="inlineStr">
        <is>
          <t>Топливо выдано, л</t>
        </is>
      </c>
      <c r="H4" s="11" t="inlineStr">
        <is>
          <t>Расход на 100 м/ч</t>
        </is>
      </c>
      <c r="I4" s="11" t="inlineStr">
        <is>
          <t>Объект / участок</t>
        </is>
      </c>
      <c r="J4" s="11" t="inlineStr">
        <is>
          <t>Замечания при осмотре</t>
        </is>
      </c>
      <c r="K4" s="11" t="inlineStr">
        <is>
          <t>Подпись оператора</t>
        </is>
      </c>
    </row>
    <row r="5">
      <c r="A5" s="16">
        <f>DATEVALUE("2026-08-24")</f>
        <v/>
      </c>
      <c r="B5" s="6" t="inlineStr">
        <is>
          <t>Дневная</t>
        </is>
      </c>
      <c r="C5" s="6" t="inlineStr">
        <is>
          <t>Гусев П.</t>
        </is>
      </c>
      <c r="D5" s="17" t="n">
        <v>6398</v>
      </c>
      <c r="E5" s="17" t="n">
        <v>6406</v>
      </c>
      <c r="F5" s="17">
        <f>IF(OR($D5="",$E5=""),"",$E5-$D5)</f>
        <v/>
      </c>
      <c r="G5" s="17" t="n">
        <v>210</v>
      </c>
      <c r="H5" s="17">
        <f>IF(OR($F5="",$F5=0,$G5=""),"",ROUND($G5/$F5*100,1))</f>
        <v/>
      </c>
      <c r="I5" s="6" t="inlineStr">
        <is>
          <t>Карьер, северный забой</t>
        </is>
      </c>
      <c r="J5" s="6" t="inlineStr">
        <is>
          <t>Замечаний нет</t>
        </is>
      </c>
      <c r="K5" s="6" t="n"/>
    </row>
    <row r="6">
      <c r="A6" s="18">
        <f>DATEVALUE("2026-08-25")</f>
        <v/>
      </c>
      <c r="B6" s="19" t="inlineStr">
        <is>
          <t>Дневная</t>
        </is>
      </c>
      <c r="C6" s="19" t="inlineStr">
        <is>
          <t>Гусев П.</t>
        </is>
      </c>
      <c r="D6" s="20" t="n">
        <v>6406</v>
      </c>
      <c r="E6" s="20" t="n">
        <v>6413.5</v>
      </c>
      <c r="F6" s="20">
        <f>IF(OR($D6="",$E6=""),"",$E6-$D6)</f>
        <v/>
      </c>
      <c r="G6" s="20" t="n">
        <v>190</v>
      </c>
      <c r="H6" s="20">
        <f>IF(OR($F6="",$F6=0,$G6=""),"",ROUND($G6/$F6*100,1))</f>
        <v/>
      </c>
      <c r="I6" s="19" t="inlineStr">
        <is>
          <t>Карьер, северный забой</t>
        </is>
      </c>
      <c r="J6" s="19" t="inlineStr">
        <is>
          <t>Подтекает по штоку гидроцилиндра стрелы</t>
        </is>
      </c>
      <c r="K6" s="19" t="n"/>
    </row>
    <row r="7">
      <c r="A7" s="16">
        <f>DATEVALUE("2026-08-26")</f>
        <v/>
      </c>
      <c r="B7" s="6" t="inlineStr">
        <is>
          <t>Ночная</t>
        </is>
      </c>
      <c r="C7" s="6" t="inlineStr">
        <is>
          <t>Ким В.</t>
        </is>
      </c>
      <c r="D7" s="17" t="n">
        <v>6413.5</v>
      </c>
      <c r="E7" s="17" t="n">
        <v>6420</v>
      </c>
      <c r="F7" s="17">
        <f>IF(OR($D7="",$E7=""),"",$E7-$D7)</f>
        <v/>
      </c>
      <c r="G7" s="17" t="n">
        <v>175</v>
      </c>
      <c r="H7" s="17">
        <f>IF(OR($F7="",$F7=0,$G7=""),"",ROUND($G7/$F7*100,1))</f>
        <v/>
      </c>
      <c r="I7" s="6" t="inlineStr">
        <is>
          <t>Площадка склада</t>
        </is>
      </c>
      <c r="J7" s="6" t="inlineStr">
        <is>
          <t>Замечаний нет</t>
        </is>
      </c>
      <c r="K7" s="6" t="n"/>
    </row>
    <row r="8">
      <c r="A8" s="21" t="n"/>
      <c r="B8" s="5" t="n"/>
      <c r="C8" s="5" t="n"/>
      <c r="D8" s="22" t="n"/>
      <c r="E8" s="22" t="n"/>
      <c r="F8" s="22">
        <f>IF(OR($D8="",$E8=""),"",$E8-$D8)</f>
        <v/>
      </c>
      <c r="G8" s="22" t="n"/>
      <c r="H8" s="22">
        <f>IF(OR($F8="",$F8=0,$G8=""),"",ROUND($G8/$F8*100,1))</f>
        <v/>
      </c>
      <c r="I8" s="5" t="n"/>
      <c r="J8" s="5" t="n"/>
      <c r="K8" s="5" t="n"/>
    </row>
    <row r="9">
      <c r="A9" s="23" t="n"/>
      <c r="B9" s="8" t="n"/>
      <c r="C9" s="8" t="n"/>
      <c r="D9" s="24" t="n"/>
      <c r="E9" s="24" t="n"/>
      <c r="F9" s="24">
        <f>IF(OR($D9="",$E9=""),"",$E9-$D9)</f>
        <v/>
      </c>
      <c r="G9" s="24" t="n"/>
      <c r="H9" s="24">
        <f>IF(OR($F9="",$F9=0,$G9=""),"",ROUND($G9/$F9*100,1))</f>
        <v/>
      </c>
      <c r="I9" s="8" t="n"/>
      <c r="J9" s="8" t="n"/>
      <c r="K9" s="8" t="n"/>
    </row>
    <row r="10">
      <c r="A10" s="21" t="n"/>
      <c r="B10" s="5" t="n"/>
      <c r="C10" s="5" t="n"/>
      <c r="D10" s="22" t="n"/>
      <c r="E10" s="22" t="n"/>
      <c r="F10" s="22">
        <f>IF(OR($D10="",$E10=""),"",$E10-$D10)</f>
        <v/>
      </c>
      <c r="G10" s="22" t="n"/>
      <c r="H10" s="22">
        <f>IF(OR($F10="",$F10=0,$G10=""),"",ROUND($G10/$F10*100,1))</f>
        <v/>
      </c>
      <c r="I10" s="5" t="n"/>
      <c r="J10" s="5" t="n"/>
      <c r="K10" s="5" t="n"/>
    </row>
    <row r="11">
      <c r="A11" s="23" t="n"/>
      <c r="B11" s="8" t="n"/>
      <c r="C11" s="8" t="n"/>
      <c r="D11" s="24" t="n"/>
      <c r="E11" s="24" t="n"/>
      <c r="F11" s="24">
        <f>IF(OR($D11="",$E11=""),"",$E11-$D11)</f>
        <v/>
      </c>
      <c r="G11" s="24" t="n"/>
      <c r="H11" s="24">
        <f>IF(OR($F11="",$F11=0,$G11=""),"",ROUND($G11/$F11*100,1))</f>
        <v/>
      </c>
      <c r="I11" s="8" t="n"/>
      <c r="J11" s="8" t="n"/>
      <c r="K11" s="8" t="n"/>
    </row>
    <row r="12">
      <c r="A12" s="21" t="n"/>
      <c r="B12" s="5" t="n"/>
      <c r="C12" s="5" t="n"/>
      <c r="D12" s="22" t="n"/>
      <c r="E12" s="22" t="n"/>
      <c r="F12" s="22">
        <f>IF(OR($D12="",$E12=""),"",$E12-$D12)</f>
        <v/>
      </c>
      <c r="G12" s="22" t="n"/>
      <c r="H12" s="22">
        <f>IF(OR($F12="",$F12=0,$G12=""),"",ROUND($G12/$F12*100,1))</f>
        <v/>
      </c>
      <c r="I12" s="5" t="n"/>
      <c r="J12" s="5" t="n"/>
      <c r="K12" s="5" t="n"/>
    </row>
    <row r="13">
      <c r="A13" s="23" t="n"/>
      <c r="B13" s="8" t="n"/>
      <c r="C13" s="8" t="n"/>
      <c r="D13" s="24" t="n"/>
      <c r="E13" s="24" t="n"/>
      <c r="F13" s="24">
        <f>IF(OR($D13="",$E13=""),"",$E13-$D13)</f>
        <v/>
      </c>
      <c r="G13" s="24" t="n"/>
      <c r="H13" s="24">
        <f>IF(OR($F13="",$F13=0,$G13=""),"",ROUND($G13/$F13*100,1))</f>
        <v/>
      </c>
      <c r="I13" s="8" t="n"/>
      <c r="J13" s="8" t="n"/>
      <c r="K13" s="8" t="n"/>
    </row>
    <row r="14">
      <c r="A14" s="21" t="n"/>
      <c r="B14" s="5" t="n"/>
      <c r="C14" s="5" t="n"/>
      <c r="D14" s="22" t="n"/>
      <c r="E14" s="22" t="n"/>
      <c r="F14" s="22">
        <f>IF(OR($D14="",$E14=""),"",$E14-$D14)</f>
        <v/>
      </c>
      <c r="G14" s="22" t="n"/>
      <c r="H14" s="22">
        <f>IF(OR($F14="",$F14=0,$G14=""),"",ROUND($G14/$F14*100,1))</f>
        <v/>
      </c>
      <c r="I14" s="5" t="n"/>
      <c r="J14" s="5" t="n"/>
      <c r="K14" s="5" t="n"/>
    </row>
    <row r="15">
      <c r="A15" s="23" t="n"/>
      <c r="B15" s="8" t="n"/>
      <c r="C15" s="8" t="n"/>
      <c r="D15" s="24" t="n"/>
      <c r="E15" s="24" t="n"/>
      <c r="F15" s="24">
        <f>IF(OR($D15="",$E15=""),"",$E15-$D15)</f>
        <v/>
      </c>
      <c r="G15" s="24" t="n"/>
      <c r="H15" s="24">
        <f>IF(OR($F15="",$F15=0,$G15=""),"",ROUND($G15/$F15*100,1))</f>
        <v/>
      </c>
      <c r="I15" s="8" t="n"/>
      <c r="J15" s="8" t="n"/>
      <c r="K15" s="8" t="n"/>
    </row>
    <row r="16">
      <c r="A16" s="21" t="n"/>
      <c r="B16" s="5" t="n"/>
      <c r="C16" s="5" t="n"/>
      <c r="D16" s="22" t="n"/>
      <c r="E16" s="22" t="n"/>
      <c r="F16" s="22">
        <f>IF(OR($D16="",$E16=""),"",$E16-$D16)</f>
        <v/>
      </c>
      <c r="G16" s="22" t="n"/>
      <c r="H16" s="22">
        <f>IF(OR($F16="",$F16=0,$G16=""),"",ROUND($G16/$F16*100,1))</f>
        <v/>
      </c>
      <c r="I16" s="5" t="n"/>
      <c r="J16" s="5" t="n"/>
      <c r="K16" s="5" t="n"/>
    </row>
    <row r="17">
      <c r="A17" s="23" t="n"/>
      <c r="B17" s="8" t="n"/>
      <c r="C17" s="8" t="n"/>
      <c r="D17" s="24" t="n"/>
      <c r="E17" s="24" t="n"/>
      <c r="F17" s="24">
        <f>IF(OR($D17="",$E17=""),"",$E17-$D17)</f>
        <v/>
      </c>
      <c r="G17" s="24" t="n"/>
      <c r="H17" s="24">
        <f>IF(OR($F17="",$F17=0,$G17=""),"",ROUND($G17/$F17*100,1))</f>
        <v/>
      </c>
      <c r="I17" s="8" t="n"/>
      <c r="J17" s="8" t="n"/>
      <c r="K17" s="8" t="n"/>
    </row>
    <row r="18">
      <c r="A18" s="21" t="n"/>
      <c r="B18" s="5" t="n"/>
      <c r="C18" s="5" t="n"/>
      <c r="D18" s="22" t="n"/>
      <c r="E18" s="22" t="n"/>
      <c r="F18" s="22">
        <f>IF(OR($D18="",$E18=""),"",$E18-$D18)</f>
        <v/>
      </c>
      <c r="G18" s="22" t="n"/>
      <c r="H18" s="22">
        <f>IF(OR($F18="",$F18=0,$G18=""),"",ROUND($G18/$F18*100,1))</f>
        <v/>
      </c>
      <c r="I18" s="5" t="n"/>
      <c r="J18" s="5" t="n"/>
      <c r="K18" s="5" t="n"/>
    </row>
    <row r="19">
      <c r="A19" s="23" t="n"/>
      <c r="B19" s="8" t="n"/>
      <c r="C19" s="8" t="n"/>
      <c r="D19" s="24" t="n"/>
      <c r="E19" s="24" t="n"/>
      <c r="F19" s="24">
        <f>IF(OR($D19="",$E19=""),"",$E19-$D19)</f>
        <v/>
      </c>
      <c r="G19" s="24" t="n"/>
      <c r="H19" s="24">
        <f>IF(OR($F19="",$F19=0,$G19=""),"",ROUND($G19/$F19*100,1))</f>
        <v/>
      </c>
      <c r="I19" s="8" t="n"/>
      <c r="J19" s="8" t="n"/>
      <c r="K19" s="8" t="n"/>
    </row>
    <row r="20">
      <c r="A20" s="21" t="n"/>
      <c r="B20" s="5" t="n"/>
      <c r="C20" s="5" t="n"/>
      <c r="D20" s="22" t="n"/>
      <c r="E20" s="22" t="n"/>
      <c r="F20" s="22">
        <f>IF(OR($D20="",$E20=""),"",$E20-$D20)</f>
        <v/>
      </c>
      <c r="G20" s="22" t="n"/>
      <c r="H20" s="22">
        <f>IF(OR($F20="",$F20=0,$G20=""),"",ROUND($G20/$F20*100,1))</f>
        <v/>
      </c>
      <c r="I20" s="5" t="n"/>
      <c r="J20" s="5" t="n"/>
      <c r="K20" s="5" t="n"/>
    </row>
    <row r="21">
      <c r="A21" s="23" t="n"/>
      <c r="B21" s="8" t="n"/>
      <c r="C21" s="8" t="n"/>
      <c r="D21" s="24" t="n"/>
      <c r="E21" s="24" t="n"/>
      <c r="F21" s="24">
        <f>IF(OR($D21="",$E21=""),"",$E21-$D21)</f>
        <v/>
      </c>
      <c r="G21" s="24" t="n"/>
      <c r="H21" s="24">
        <f>IF(OR($F21="",$F21=0,$G21=""),"",ROUND($G21/$F21*100,1))</f>
        <v/>
      </c>
      <c r="I21" s="8" t="n"/>
      <c r="J21" s="8" t="n"/>
      <c r="K21" s="8" t="n"/>
    </row>
    <row r="22">
      <c r="A22" s="21" t="n"/>
      <c r="B22" s="5" t="n"/>
      <c r="C22" s="5" t="n"/>
      <c r="D22" s="22" t="n"/>
      <c r="E22" s="22" t="n"/>
      <c r="F22" s="22">
        <f>IF(OR($D22="",$E22=""),"",$E22-$D22)</f>
        <v/>
      </c>
      <c r="G22" s="22" t="n"/>
      <c r="H22" s="22">
        <f>IF(OR($F22="",$F22=0,$G22=""),"",ROUND($G22/$F22*100,1))</f>
        <v/>
      </c>
      <c r="I22" s="5" t="n"/>
      <c r="J22" s="5" t="n"/>
      <c r="K22" s="5" t="n"/>
    </row>
    <row r="23">
      <c r="A23" s="23" t="n"/>
      <c r="B23" s="8" t="n"/>
      <c r="C23" s="8" t="n"/>
      <c r="D23" s="24" t="n"/>
      <c r="E23" s="24" t="n"/>
      <c r="F23" s="24">
        <f>IF(OR($D23="",$E23=""),"",$E23-$D23)</f>
        <v/>
      </c>
      <c r="G23" s="24" t="n"/>
      <c r="H23" s="24">
        <f>IF(OR($F23="",$F23=0,$G23=""),"",ROUND($G23/$F23*100,1))</f>
        <v/>
      </c>
      <c r="I23" s="8" t="n"/>
      <c r="J23" s="8" t="n"/>
      <c r="K23" s="8" t="n"/>
    </row>
    <row r="24">
      <c r="A24" s="21" t="n"/>
      <c r="B24" s="5" t="n"/>
      <c r="C24" s="5" t="n"/>
      <c r="D24" s="22" t="n"/>
      <c r="E24" s="22" t="n"/>
      <c r="F24" s="22">
        <f>IF(OR($D24="",$E24=""),"",$E24-$D24)</f>
        <v/>
      </c>
      <c r="G24" s="22" t="n"/>
      <c r="H24" s="22">
        <f>IF(OR($F24="",$F24=0,$G24=""),"",ROUND($G24/$F24*100,1))</f>
        <v/>
      </c>
      <c r="I24" s="5" t="n"/>
      <c r="J24" s="5" t="n"/>
      <c r="K24" s="5" t="n"/>
    </row>
    <row r="25">
      <c r="A25" s="23" t="n"/>
      <c r="B25" s="8" t="n"/>
      <c r="C25" s="8" t="n"/>
      <c r="D25" s="24" t="n"/>
      <c r="E25" s="24" t="n"/>
      <c r="F25" s="24">
        <f>IF(OR($D25="",$E25=""),"",$E25-$D25)</f>
        <v/>
      </c>
      <c r="G25" s="24" t="n"/>
      <c r="H25" s="24">
        <f>IF(OR($F25="",$F25=0,$G25=""),"",ROUND($G25/$F25*100,1))</f>
        <v/>
      </c>
      <c r="I25" s="8" t="n"/>
      <c r="J25" s="8" t="n"/>
      <c r="K25" s="8" t="n"/>
    </row>
    <row r="26">
      <c r="A26" s="21" t="n"/>
      <c r="B26" s="5" t="n"/>
      <c r="C26" s="5" t="n"/>
      <c r="D26" s="22" t="n"/>
      <c r="E26" s="22" t="n"/>
      <c r="F26" s="22">
        <f>IF(OR($D26="",$E26=""),"",$E26-$D26)</f>
        <v/>
      </c>
      <c r="G26" s="22" t="n"/>
      <c r="H26" s="22">
        <f>IF(OR($F26="",$F26=0,$G26=""),"",ROUND($G26/$F26*100,1))</f>
        <v/>
      </c>
      <c r="I26" s="5" t="n"/>
      <c r="J26" s="5" t="n"/>
      <c r="K26" s="5" t="n"/>
    </row>
    <row r="27">
      <c r="A27" s="23" t="n"/>
      <c r="B27" s="8" t="n"/>
      <c r="C27" s="8" t="n"/>
      <c r="D27" s="24" t="n"/>
      <c r="E27" s="24" t="n"/>
      <c r="F27" s="24">
        <f>IF(OR($D27="",$E27=""),"",$E27-$D27)</f>
        <v/>
      </c>
      <c r="G27" s="24" t="n"/>
      <c r="H27" s="24">
        <f>IF(OR($F27="",$F27=0,$G27=""),"",ROUND($G27/$F27*100,1))</f>
        <v/>
      </c>
      <c r="I27" s="8" t="n"/>
      <c r="J27" s="8" t="n"/>
      <c r="K27" s="8" t="n"/>
    </row>
    <row r="28">
      <c r="A28" s="21" t="n"/>
      <c r="B28" s="5" t="n"/>
      <c r="C28" s="5" t="n"/>
      <c r="D28" s="22" t="n"/>
      <c r="E28" s="22" t="n"/>
      <c r="F28" s="22">
        <f>IF(OR($D28="",$E28=""),"",$E28-$D28)</f>
        <v/>
      </c>
      <c r="G28" s="22" t="n"/>
      <c r="H28" s="22">
        <f>IF(OR($F28="",$F28=0,$G28=""),"",ROUND($G28/$F28*100,1))</f>
        <v/>
      </c>
      <c r="I28" s="5" t="n"/>
      <c r="J28" s="5" t="n"/>
      <c r="K28" s="5" t="n"/>
    </row>
    <row r="29">
      <c r="A29" s="23" t="n"/>
      <c r="B29" s="8" t="n"/>
      <c r="C29" s="8" t="n"/>
      <c r="D29" s="24" t="n"/>
      <c r="E29" s="24" t="n"/>
      <c r="F29" s="24">
        <f>IF(OR($D29="",$E29=""),"",$E29-$D29)</f>
        <v/>
      </c>
      <c r="G29" s="24" t="n"/>
      <c r="H29" s="24">
        <f>IF(OR($F29="",$F29=0,$G29=""),"",ROUND($G29/$F29*100,1))</f>
        <v/>
      </c>
      <c r="I29" s="8" t="n"/>
      <c r="J29" s="8" t="n"/>
      <c r="K29" s="8" t="n"/>
    </row>
    <row r="30">
      <c r="A30" s="21" t="n"/>
      <c r="B30" s="5" t="n"/>
      <c r="C30" s="5" t="n"/>
      <c r="D30" s="22" t="n"/>
      <c r="E30" s="22" t="n"/>
      <c r="F30" s="22">
        <f>IF(OR($D30="",$E30=""),"",$E30-$D30)</f>
        <v/>
      </c>
      <c r="G30" s="22" t="n"/>
      <c r="H30" s="22">
        <f>IF(OR($F30="",$F30=0,$G30=""),"",ROUND($G30/$F30*100,1))</f>
        <v/>
      </c>
      <c r="I30" s="5" t="n"/>
      <c r="J30" s="5" t="n"/>
      <c r="K30" s="5" t="n"/>
    </row>
    <row r="31">
      <c r="A31" s="23" t="n"/>
      <c r="B31" s="8" t="n"/>
      <c r="C31" s="8" t="n"/>
      <c r="D31" s="24" t="n"/>
      <c r="E31" s="24" t="n"/>
      <c r="F31" s="24">
        <f>IF(OR($D31="",$E31=""),"",$E31-$D31)</f>
        <v/>
      </c>
      <c r="G31" s="24" t="n"/>
      <c r="H31" s="24">
        <f>IF(OR($F31="",$F31=0,$G31=""),"",ROUND($G31/$F31*100,1))</f>
        <v/>
      </c>
      <c r="I31" s="8" t="n"/>
      <c r="J31" s="8" t="n"/>
      <c r="K31" s="8" t="n"/>
    </row>
    <row r="32">
      <c r="A32" s="21" t="n"/>
      <c r="B32" s="5" t="n"/>
      <c r="C32" s="5" t="n"/>
      <c r="D32" s="22" t="n"/>
      <c r="E32" s="22" t="n"/>
      <c r="F32" s="22">
        <f>IF(OR($D32="",$E32=""),"",$E32-$D32)</f>
        <v/>
      </c>
      <c r="G32" s="22" t="n"/>
      <c r="H32" s="22">
        <f>IF(OR($F32="",$F32=0,$G32=""),"",ROUND($G32/$F32*100,1))</f>
        <v/>
      </c>
      <c r="I32" s="5" t="n"/>
      <c r="J32" s="5" t="n"/>
      <c r="K32" s="5" t="n"/>
    </row>
    <row r="33">
      <c r="A33" s="23" t="n"/>
      <c r="B33" s="8" t="n"/>
      <c r="C33" s="8" t="n"/>
      <c r="D33" s="24" t="n"/>
      <c r="E33" s="24" t="n"/>
      <c r="F33" s="24">
        <f>IF(OR($D33="",$E33=""),"",$E33-$D33)</f>
        <v/>
      </c>
      <c r="G33" s="24" t="n"/>
      <c r="H33" s="24">
        <f>IF(OR($F33="",$F33=0,$G33=""),"",ROUND($G33/$F33*100,1))</f>
        <v/>
      </c>
      <c r="I33" s="8" t="n"/>
      <c r="J33" s="8" t="n"/>
      <c r="K33" s="8" t="n"/>
    </row>
    <row r="34">
      <c r="A34" s="21" t="n"/>
      <c r="B34" s="5" t="n"/>
      <c r="C34" s="5" t="n"/>
      <c r="D34" s="22" t="n"/>
      <c r="E34" s="22" t="n"/>
      <c r="F34" s="22">
        <f>IF(OR($D34="",$E34=""),"",$E34-$D34)</f>
        <v/>
      </c>
      <c r="G34" s="22" t="n"/>
      <c r="H34" s="22">
        <f>IF(OR($F34="",$F34=0,$G34=""),"",ROUND($G34/$F34*100,1))</f>
        <v/>
      </c>
      <c r="I34" s="5" t="n"/>
      <c r="J34" s="5" t="n"/>
      <c r="K34" s="5" t="n"/>
    </row>
    <row r="35">
      <c r="A35" s="23" t="n"/>
      <c r="B35" s="8" t="n"/>
      <c r="C35" s="8" t="n"/>
      <c r="D35" s="24" t="n"/>
      <c r="E35" s="24" t="n"/>
      <c r="F35" s="24">
        <f>IF(OR($D35="",$E35=""),"",$E35-$D35)</f>
        <v/>
      </c>
      <c r="G35" s="24" t="n"/>
      <c r="H35" s="24">
        <f>IF(OR($F35="",$F35=0,$G35=""),"",ROUND($G35/$F35*100,1))</f>
        <v/>
      </c>
      <c r="I35" s="8" t="n"/>
      <c r="J35" s="8" t="n"/>
      <c r="K35" s="8" t="n"/>
    </row>
    <row r="36">
      <c r="A36" s="21" t="n"/>
      <c r="B36" s="5" t="n"/>
      <c r="C36" s="5" t="n"/>
      <c r="D36" s="22" t="n"/>
      <c r="E36" s="22" t="n"/>
      <c r="F36" s="22">
        <f>IF(OR($D36="",$E36=""),"",$E36-$D36)</f>
        <v/>
      </c>
      <c r="G36" s="22" t="n"/>
      <c r="H36" s="22">
        <f>IF(OR($F36="",$F36=0,$G36=""),"",ROUND($G36/$F36*100,1))</f>
        <v/>
      </c>
      <c r="I36" s="5" t="n"/>
      <c r="J36" s="5" t="n"/>
      <c r="K36" s="5" t="n"/>
    </row>
    <row r="37">
      <c r="A37" s="23" t="n"/>
      <c r="B37" s="8" t="n"/>
      <c r="C37" s="8" t="n"/>
      <c r="D37" s="24" t="n"/>
      <c r="E37" s="24" t="n"/>
      <c r="F37" s="24">
        <f>IF(OR($D37="",$E37=""),"",$E37-$D37)</f>
        <v/>
      </c>
      <c r="G37" s="24" t="n"/>
      <c r="H37" s="24">
        <f>IF(OR($F37="",$F37=0,$G37=""),"",ROUND($G37/$F37*100,1))</f>
        <v/>
      </c>
      <c r="I37" s="8" t="n"/>
      <c r="J37" s="8" t="n"/>
      <c r="K37" s="8" t="n"/>
    </row>
    <row r="38">
      <c r="A38" s="21" t="n"/>
      <c r="B38" s="5" t="n"/>
      <c r="C38" s="5" t="n"/>
      <c r="D38" s="22" t="n"/>
      <c r="E38" s="22" t="n"/>
      <c r="F38" s="22">
        <f>IF(OR($D38="",$E38=""),"",$E38-$D38)</f>
        <v/>
      </c>
      <c r="G38" s="22" t="n"/>
      <c r="H38" s="22">
        <f>IF(OR($F38="",$F38=0,$G38=""),"",ROUND($G38/$F38*100,1))</f>
        <v/>
      </c>
      <c r="I38" s="5" t="n"/>
      <c r="J38" s="5" t="n"/>
      <c r="K38" s="5" t="n"/>
    </row>
    <row r="39">
      <c r="A39" s="23" t="n"/>
      <c r="B39" s="8" t="n"/>
      <c r="C39" s="8" t="n"/>
      <c r="D39" s="24" t="n"/>
      <c r="E39" s="24" t="n"/>
      <c r="F39" s="24">
        <f>IF(OR($D39="",$E39=""),"",$E39-$D39)</f>
        <v/>
      </c>
      <c r="G39" s="24" t="n"/>
      <c r="H39" s="24">
        <f>IF(OR($F39="",$F39=0,$G39=""),"",ROUND($G39/$F39*100,1))</f>
        <v/>
      </c>
      <c r="I39" s="8" t="n"/>
      <c r="J39" s="8" t="n"/>
      <c r="K39" s="8" t="n"/>
    </row>
    <row r="40">
      <c r="A40" s="21" t="n"/>
      <c r="B40" s="5" t="n"/>
      <c r="C40" s="5" t="n"/>
      <c r="D40" s="22" t="n"/>
      <c r="E40" s="22" t="n"/>
      <c r="F40" s="22">
        <f>IF(OR($D40="",$E40=""),"",$E40-$D40)</f>
        <v/>
      </c>
      <c r="G40" s="22" t="n"/>
      <c r="H40" s="22">
        <f>IF(OR($F40="",$F40=0,$G40=""),"",ROUND($G40/$F40*100,1))</f>
        <v/>
      </c>
      <c r="I40" s="5" t="n"/>
      <c r="J40" s="5" t="n"/>
      <c r="K40" s="5" t="n"/>
    </row>
    <row r="41">
      <c r="A41" s="23" t="n"/>
      <c r="B41" s="8" t="n"/>
      <c r="C41" s="8" t="n"/>
      <c r="D41" s="24" t="n"/>
      <c r="E41" s="24" t="n"/>
      <c r="F41" s="24">
        <f>IF(OR($D41="",$E41=""),"",$E41-$D41)</f>
        <v/>
      </c>
      <c r="G41" s="24" t="n"/>
      <c r="H41" s="24">
        <f>IF(OR($F41="",$F41=0,$G41=""),"",ROUND($G41/$F41*100,1))</f>
        <v/>
      </c>
      <c r="I41" s="8" t="n"/>
      <c r="J41" s="8" t="n"/>
      <c r="K41" s="8" t="n"/>
    </row>
    <row r="42">
      <c r="A42" s="21" t="n"/>
      <c r="B42" s="5" t="n"/>
      <c r="C42" s="5" t="n"/>
      <c r="D42" s="22" t="n"/>
      <c r="E42" s="22" t="n"/>
      <c r="F42" s="22">
        <f>IF(OR($D42="",$E42=""),"",$E42-$D42)</f>
        <v/>
      </c>
      <c r="G42" s="22" t="n"/>
      <c r="H42" s="22">
        <f>IF(OR($F42="",$F42=0,$G42=""),"",ROUND($G42/$F42*100,1))</f>
        <v/>
      </c>
      <c r="I42" s="5" t="n"/>
      <c r="J42" s="5" t="n"/>
      <c r="K42" s="5" t="n"/>
    </row>
    <row r="43">
      <c r="A43" s="23" t="n"/>
      <c r="B43" s="8" t="n"/>
      <c r="C43" s="8" t="n"/>
      <c r="D43" s="24" t="n"/>
      <c r="E43" s="24" t="n"/>
      <c r="F43" s="24">
        <f>IF(OR($D43="",$E43=""),"",$E43-$D43)</f>
        <v/>
      </c>
      <c r="G43" s="24" t="n"/>
      <c r="H43" s="24">
        <f>IF(OR($F43="",$F43=0,$G43=""),"",ROUND($G43/$F43*100,1))</f>
        <v/>
      </c>
      <c r="I43" s="8" t="n"/>
      <c r="J43" s="8" t="n"/>
      <c r="K43" s="8" t="n"/>
    </row>
    <row r="44">
      <c r="A44" s="21" t="n"/>
      <c r="B44" s="5" t="n"/>
      <c r="C44" s="5" t="n"/>
      <c r="D44" s="22" t="n"/>
      <c r="E44" s="22" t="n"/>
      <c r="F44" s="22">
        <f>IF(OR($D44="",$E44=""),"",$E44-$D44)</f>
        <v/>
      </c>
      <c r="G44" s="22" t="n"/>
      <c r="H44" s="22">
        <f>IF(OR($F44="",$F44=0,$G44=""),"",ROUND($G44/$F44*100,1))</f>
        <v/>
      </c>
      <c r="I44" s="5" t="n"/>
      <c r="J44" s="5" t="n"/>
      <c r="K44" s="5" t="n"/>
    </row>
    <row r="45">
      <c r="A45" s="23" t="n"/>
      <c r="B45" s="8" t="n"/>
      <c r="C45" s="8" t="n"/>
      <c r="D45" s="24" t="n"/>
      <c r="E45" s="24" t="n"/>
      <c r="F45" s="24">
        <f>IF(OR($D45="",$E45=""),"",$E45-$D45)</f>
        <v/>
      </c>
      <c r="G45" s="24" t="n"/>
      <c r="H45" s="24">
        <f>IF(OR($F45="",$F45=0,$G45=""),"",ROUND($G45/$F45*100,1))</f>
        <v/>
      </c>
      <c r="I45" s="8" t="n"/>
      <c r="J45" s="8" t="n"/>
      <c r="K45" s="8" t="n"/>
    </row>
    <row r="46">
      <c r="A46" s="21" t="n"/>
      <c r="B46" s="5" t="n"/>
      <c r="C46" s="5" t="n"/>
      <c r="D46" s="22" t="n"/>
      <c r="E46" s="22" t="n"/>
      <c r="F46" s="22">
        <f>IF(OR($D46="",$E46=""),"",$E46-$D46)</f>
        <v/>
      </c>
      <c r="G46" s="22" t="n"/>
      <c r="H46" s="22">
        <f>IF(OR($F46="",$F46=0,$G46=""),"",ROUND($G46/$F46*100,1))</f>
        <v/>
      </c>
      <c r="I46" s="5" t="n"/>
      <c r="J46" s="5" t="n"/>
      <c r="K46" s="5" t="n"/>
    </row>
    <row r="47">
      <c r="A47" s="23" t="n"/>
      <c r="B47" s="8" t="n"/>
      <c r="C47" s="8" t="n"/>
      <c r="D47" s="24" t="n"/>
      <c r="E47" s="24" t="n"/>
      <c r="F47" s="24">
        <f>IF(OR($D47="",$E47=""),"",$E47-$D47)</f>
        <v/>
      </c>
      <c r="G47" s="24" t="n"/>
      <c r="H47" s="24">
        <f>IF(OR($F47="",$F47=0,$G47=""),"",ROUND($G47/$F47*100,1))</f>
        <v/>
      </c>
      <c r="I47" s="8" t="n"/>
      <c r="J47" s="8" t="n"/>
      <c r="K47" s="8" t="n"/>
    </row>
    <row r="48">
      <c r="A48" s="21" t="n"/>
      <c r="B48" s="5" t="n"/>
      <c r="C48" s="5" t="n"/>
      <c r="D48" s="22" t="n"/>
      <c r="E48" s="22" t="n"/>
      <c r="F48" s="22">
        <f>IF(OR($D48="",$E48=""),"",$E48-$D48)</f>
        <v/>
      </c>
      <c r="G48" s="22" t="n"/>
      <c r="H48" s="22">
        <f>IF(OR($F48="",$F48=0,$G48=""),"",ROUND($G48/$F48*100,1))</f>
        <v/>
      </c>
      <c r="I48" s="5" t="n"/>
      <c r="J48" s="5" t="n"/>
      <c r="K48" s="5" t="n"/>
    </row>
    <row r="49">
      <c r="A49" s="23" t="n"/>
      <c r="B49" s="8" t="n"/>
      <c r="C49" s="8" t="n"/>
      <c r="D49" s="24" t="n"/>
      <c r="E49" s="24" t="n"/>
      <c r="F49" s="24">
        <f>IF(OR($D49="",$E49=""),"",$E49-$D49)</f>
        <v/>
      </c>
      <c r="G49" s="24" t="n"/>
      <c r="H49" s="24">
        <f>IF(OR($F49="",$F49=0,$G49=""),"",ROUND($G49/$F49*100,1))</f>
        <v/>
      </c>
      <c r="I49" s="8" t="n"/>
      <c r="J49" s="8" t="n"/>
      <c r="K49" s="8" t="n"/>
    </row>
    <row r="50">
      <c r="C50" s="25" t="inlineStr">
        <is>
          <t>Итого за месяц:</t>
        </is>
      </c>
      <c r="D50" s="26" t="n"/>
      <c r="E50" s="26" t="n"/>
      <c r="F50" s="27">
        <f>SUM(F5:F49)</f>
        <v/>
      </c>
      <c r="G50" s="27">
        <f>SUM(G5:G49)</f>
        <v/>
      </c>
      <c r="H50" s="27">
        <f>IF(SUM(F5:F49)=0,"",ROUND(SUM(G5:G49)/SUM(F5:F49)*100,1))</f>
        <v/>
      </c>
    </row>
    <row r="51">
      <c r="C51" s="25" t="inlineStr">
        <is>
          <t>Средняя наработка за смену, м/ч:</t>
        </is>
      </c>
      <c r="D51" s="26" t="n"/>
      <c r="E51" s="26" t="n"/>
      <c r="F51" s="27">
        <f>IFERROR(ROUND(AVERAGEIF(F5:F49,"&gt;0"),1),"")</f>
        <v/>
      </c>
      <c r="G51" s="26" t="n"/>
      <c r="H51" s="26" t="n"/>
    </row>
    <row r="53" ht="28" customHeight="1">
      <c r="A53" s="15" t="inlineStr">
        <is>
          <t>Этот лист оператор заполняет вечером по памяти. В приложении запись делается в момент события, с телефона, за десять секунд.</t>
        </is>
      </c>
    </row>
  </sheetData>
  <mergeCells count="4">
    <mergeCell ref="A2:K2"/>
    <mergeCell ref="H3:J3"/>
    <mergeCell ref="A1:K1"/>
    <mergeCell ref="A53:G53"/>
  </mergeCells>
  <conditionalFormatting sqref="F5:F49">
    <cfRule type="cellIs" priority="1" operator="lessThan" dxfId="0">
      <formula>0</formula>
    </cfRule>
  </conditionalFormatting>
  <conditionalFormatting sqref="J5:J49">
    <cfRule type="expression" priority="2" dxfId="1">
      <formula>AND($J5&lt;&gt;"",$J5&lt;&gt;"Замечаний нет")</formula>
    </cfRule>
  </conditionalFormatting>
  <dataValidations count="1">
    <dataValidation sqref="B5:B49" showDropDown="0" showInputMessage="0" showErrorMessage="0" allowBlank="1" type="list">
      <formula1>"Дневная,Ночная,Сутки"</formula1>
    </dataValidation>
  </dataValidations>
  <hyperlinks>
    <hyperlink xmlns:r="http://schemas.openxmlformats.org/officeDocument/2006/relationships" ref="K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62" customWidth="1" min="2" max="2"/>
    <col width="16" customWidth="1" min="3" max="3"/>
    <col width="40" customWidth="1" min="4" max="4"/>
    <col width="16" customWidth="1" min="5" max="5"/>
  </cols>
  <sheetData>
    <row r="1" ht="26" customHeight="1">
      <c r="A1" s="1" t="inlineStr">
        <is>
          <t>Чек-лист осмотра перед сменой</t>
        </is>
      </c>
    </row>
    <row r="2" ht="18" customHeight="1">
      <c r="A2" s="2" t="inlineStr">
        <is>
          <t>30 секунд осмотра оператора предотвращают ремонт на сотни тысяч. Распечатайте на месяц или ведите в таблице.</t>
        </is>
      </c>
    </row>
    <row r="3">
      <c r="B3" s="3" t="inlineStr">
        <is>
          <t xml:space="preserve">Заполняется руками. В Бортовом наработку присылают водители голосом → </t>
        </is>
      </c>
      <c r="E3" s="4" t="inlineStr">
        <is>
          <t>bortovoy.com</t>
        </is>
      </c>
    </row>
    <row r="4" ht="26" customHeight="1">
      <c r="A4" s="11" t="inlineStr">
        <is>
          <t>№</t>
        </is>
      </c>
      <c r="B4" s="11" t="inlineStr">
        <is>
          <t>Что проверить</t>
        </is>
      </c>
      <c r="C4" s="11" t="inlineStr">
        <is>
          <t>Результат</t>
        </is>
      </c>
      <c r="D4" s="11" t="inlineStr">
        <is>
          <t>Комментарий</t>
        </is>
      </c>
      <c r="E4" s="11" t="inlineStr">
        <is>
          <t>Дата</t>
        </is>
      </c>
    </row>
    <row r="5" ht="22" customHeight="1">
      <c r="A5" s="28" t="n">
        <v>1</v>
      </c>
      <c r="B5" s="8" t="inlineStr">
        <is>
          <t>Уровень и течи моторного масла</t>
        </is>
      </c>
      <c r="C5" s="8" t="n"/>
      <c r="D5" s="8" t="n"/>
      <c r="E5" s="23" t="n"/>
    </row>
    <row r="6" ht="22" customHeight="1">
      <c r="A6" s="29" t="n">
        <v>2</v>
      </c>
      <c r="B6" s="5" t="inlineStr">
        <is>
          <t>Уровень охлаждающей жидкости</t>
        </is>
      </c>
      <c r="C6" s="5" t="n"/>
      <c r="D6" s="5" t="n"/>
      <c r="E6" s="21" t="n"/>
    </row>
    <row r="7" ht="22" customHeight="1">
      <c r="A7" s="28" t="n">
        <v>3</v>
      </c>
      <c r="B7" s="8" t="inlineStr">
        <is>
          <t>Уровень и течи гидравлического масла</t>
        </is>
      </c>
      <c r="C7" s="8" t="n"/>
      <c r="D7" s="8" t="n"/>
      <c r="E7" s="23" t="n"/>
    </row>
    <row r="8" ht="22" customHeight="1">
      <c r="A8" s="29" t="n">
        <v>4</v>
      </c>
      <c r="B8" s="5" t="inlineStr">
        <is>
          <t>Тормозная система</t>
        </is>
      </c>
      <c r="C8" s="5" t="n"/>
      <c r="D8" s="5" t="n"/>
      <c r="E8" s="21" t="n"/>
    </row>
    <row r="9" ht="22" customHeight="1">
      <c r="A9" s="28" t="n">
        <v>5</v>
      </c>
      <c r="B9" s="8" t="inlineStr">
        <is>
          <t>Приборы освещения и сигнализация</t>
        </is>
      </c>
      <c r="C9" s="8" t="n"/>
      <c r="D9" s="8" t="n"/>
      <c r="E9" s="23" t="n"/>
    </row>
    <row r="10" ht="22" customHeight="1">
      <c r="A10" s="29" t="n">
        <v>6</v>
      </c>
      <c r="B10" s="5" t="inlineStr">
        <is>
          <t>Состояние кабины, зеркала, стеклоочистители</t>
        </is>
      </c>
      <c r="C10" s="5" t="n"/>
      <c r="D10" s="5" t="n"/>
      <c r="E10" s="21" t="n"/>
    </row>
    <row r="11" ht="22" customHeight="1">
      <c r="A11" s="28" t="n">
        <v>7</v>
      </c>
      <c r="B11" s="8" t="inlineStr">
        <is>
          <t>Аптечка, огнетушитель, знак аварийной остановки</t>
        </is>
      </c>
      <c r="C11" s="8" t="n"/>
      <c r="D11" s="8" t="n"/>
      <c r="E11" s="23" t="n"/>
    </row>
    <row r="12" ht="22" customHeight="1">
      <c r="A12" s="29" t="n">
        <v>8</v>
      </c>
      <c r="B12" s="5" t="inlineStr">
        <is>
          <t>Ковш: режущая кромка и зубья (износ, отсутствующие)</t>
        </is>
      </c>
      <c r="C12" s="5" t="n"/>
      <c r="D12" s="5" t="n"/>
      <c r="E12" s="21" t="n"/>
    </row>
    <row r="13" ht="22" customHeight="1">
      <c r="A13" s="28" t="n">
        <v>9</v>
      </c>
      <c r="B13" s="8" t="inlineStr">
        <is>
          <t>Пальцы и втулки ковша, люфт</t>
        </is>
      </c>
      <c r="C13" s="8" t="n"/>
      <c r="D13" s="8" t="n"/>
      <c r="E13" s="23" t="n"/>
    </row>
    <row r="14" ht="22" customHeight="1">
      <c r="A14" s="29" t="n">
        <v>10</v>
      </c>
      <c r="B14" s="5" t="inlineStr">
        <is>
          <t>Стрела и рукоять: трещины, деформация, сварные швы</t>
        </is>
      </c>
      <c r="C14" s="5" t="n"/>
      <c r="D14" s="5" t="n"/>
      <c r="E14" s="21" t="n"/>
    </row>
    <row r="15" ht="22" customHeight="1">
      <c r="A15" s="28" t="n">
        <v>11</v>
      </c>
      <c r="B15" s="8" t="inlineStr">
        <is>
          <t>Гидроцилиндры: течи, задиры на штоках</t>
        </is>
      </c>
      <c r="C15" s="8" t="n"/>
      <c r="D15" s="8" t="n"/>
      <c r="E15" s="23" t="n"/>
    </row>
    <row r="16" ht="22" customHeight="1">
      <c r="A16" s="29" t="n">
        <v>12</v>
      </c>
      <c r="B16" s="5" t="inlineStr">
        <is>
          <t>Гидравлические шланги и РВД: потёртости, подтёки</t>
        </is>
      </c>
      <c r="C16" s="5" t="n"/>
      <c r="D16" s="5" t="n"/>
      <c r="E16" s="21" t="n"/>
    </row>
    <row r="17" ht="22" customHeight="1">
      <c r="A17" s="28" t="n">
        <v>13</v>
      </c>
      <c r="B17" s="8" t="inlineStr">
        <is>
          <t>Ходовая: натяжение гусениц, состояние траков и башмаков</t>
        </is>
      </c>
      <c r="C17" s="8" t="n"/>
      <c r="D17" s="8" t="n"/>
      <c r="E17" s="23" t="n"/>
    </row>
    <row r="18" ht="22" customHeight="1">
      <c r="A18" s="29" t="n">
        <v>14</v>
      </c>
      <c r="B18" s="5" t="inlineStr">
        <is>
          <t>Опорные и поддерживающие катки, течи по каткам</t>
        </is>
      </c>
      <c r="C18" s="5" t="n"/>
      <c r="D18" s="5" t="n"/>
      <c r="E18" s="21" t="n"/>
    </row>
    <row r="19" ht="22" customHeight="1">
      <c r="A19" s="28" t="n">
        <v>15</v>
      </c>
      <c r="B19" s="8" t="inlineStr">
        <is>
          <t>Поворотная платформа: люфт, смазка венца</t>
        </is>
      </c>
      <c r="C19" s="8" t="n"/>
      <c r="D19" s="8" t="n"/>
      <c r="E19" s="23" t="n"/>
    </row>
    <row r="21">
      <c r="B21" s="30" t="inlineStr">
        <is>
          <t>Проверено пунктов</t>
        </is>
      </c>
      <c r="C21" s="31">
        <f>COUNTA(C5:C19)</f>
        <v/>
      </c>
    </row>
    <row r="22">
      <c r="B22" s="30" t="inlineStr">
        <is>
          <t>Замечаний</t>
        </is>
      </c>
      <c r="C22" s="31">
        <f>COUNTIF(C5:C19,"Замечание")</f>
        <v/>
      </c>
    </row>
    <row r="23">
      <c r="B23" s="30" t="inlineStr">
        <is>
          <t>Неисправно</t>
        </is>
      </c>
      <c r="C23" s="31">
        <f>COUNTIF(C5:C19,"Неисправно")</f>
        <v/>
      </c>
    </row>
    <row r="25" ht="30" customHeight="1">
      <c r="B25" s="32" t="inlineStr">
        <is>
          <t>Любое «Неисправно» — машина не выходит в смену до решения механика. «Замечание» — заносится в «Ремонты и ТО» с приоритетом A, B или C.</t>
        </is>
      </c>
    </row>
  </sheetData>
  <mergeCells count="4">
    <mergeCell ref="A2:E2"/>
    <mergeCell ref="A1:E1"/>
    <mergeCell ref="B25:E25"/>
    <mergeCell ref="B3:D3"/>
  </mergeCells>
  <conditionalFormatting sqref="C5:C19">
    <cfRule type="cellIs" priority="1" operator="equal" dxfId="0">
      <formula>"Неисправно"</formula>
    </cfRule>
    <cfRule type="cellIs" priority="2" operator="equal" dxfId="2">
      <formula>"Норма"</formula>
    </cfRule>
    <cfRule type="cellIs" priority="3" operator="equal" dxfId="3">
      <formula>"Замечание"</formula>
    </cfRule>
  </conditionalFormatting>
  <dataValidations count="1">
    <dataValidation sqref="C5:C19" showDropDown="0" showInputMessage="0" showErrorMessage="0" allowBlank="1" type="list">
      <formula1>"Норма,Замечание,Неисправно"</formula1>
    </dataValidation>
  </dataValidations>
  <hyperlinks>
    <hyperlink xmlns:r="http://schemas.openxmlformats.org/officeDocument/2006/relationships" ref="E3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J5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14" customWidth="1" min="3" max="3"/>
    <col width="44" customWidth="1" min="4" max="4"/>
    <col width="32" customWidth="1" min="5" max="5"/>
    <col width="13" customWidth="1" min="6" max="6"/>
    <col width="20" customWidth="1" min="7" max="7"/>
    <col width="11" customWidth="1" min="8" max="8"/>
    <col width="11" customWidth="1" min="9" max="9"/>
    <col width="15" customWidth="1" min="10" max="10"/>
  </cols>
  <sheetData>
    <row r="1" ht="26" customHeight="1">
      <c r="A1" s="1" t="inlineStr">
        <is>
          <t>Ремонты и ТО</t>
        </is>
      </c>
    </row>
    <row r="2" ht="18" customHeight="1">
      <c r="A2" s="2" t="inlineStr">
        <is>
          <t>История машины. Её нельзя потерять — по ней считают затраты и решают, когда менять технику.</t>
        </is>
      </c>
    </row>
    <row r="3">
      <c r="G3" s="3" t="inlineStr">
        <is>
          <t xml:space="preserve">Заполняется руками. В Бортовом наработку присылают водители голосом → </t>
        </is>
      </c>
      <c r="J3" s="4" t="inlineStr">
        <is>
          <t>bortovoy.com</t>
        </is>
      </c>
    </row>
    <row r="4" ht="32" customHeight="1">
      <c r="A4" s="11" t="inlineStr">
        <is>
          <t>Дата</t>
        </is>
      </c>
      <c r="B4" s="11" t="inlineStr">
        <is>
          <t>Тип события</t>
        </is>
      </c>
      <c r="C4" s="11" t="inlineStr">
        <is>
          <t>Наработка, м/ч</t>
        </is>
      </c>
      <c r="D4" s="11" t="inlineStr">
        <is>
          <t>Что сделали</t>
        </is>
      </c>
      <c r="E4" s="11" t="inlineStr">
        <is>
          <t>Запчасти и расходники</t>
        </is>
      </c>
      <c r="F4" s="11" t="inlineStr">
        <is>
          <t>Стоимость</t>
        </is>
      </c>
      <c r="G4" s="11" t="inlineStr">
        <is>
          <t>Исполнитель</t>
        </is>
      </c>
      <c r="H4" s="11" t="inlineStr">
        <is>
          <t>Простой, ч</t>
        </is>
      </c>
      <c r="I4" s="11" t="inlineStr">
        <is>
          <t>Приоритет</t>
        </is>
      </c>
      <c r="J4" s="11" t="inlineStr">
        <is>
          <t>Статус</t>
        </is>
      </c>
    </row>
    <row r="5">
      <c r="A5" s="16">
        <f>DATEVALUE("2026-07-14")</f>
        <v/>
      </c>
      <c r="B5" s="6" t="inlineStr">
        <is>
          <t>ТО-2</t>
        </is>
      </c>
      <c r="C5" s="9" t="n">
        <v>6300</v>
      </c>
      <c r="D5" s="6" t="inlineStr">
        <is>
          <t>ТО-2: масло двигателя, масляный и топливный фильтры, смазка пальцев</t>
        </is>
      </c>
      <c r="E5" s="6" t="inlineStr">
        <is>
          <t>Масло 15W-40 20 л, 2 фильтра</t>
        </is>
      </c>
      <c r="F5" s="33" t="n">
        <v>18400</v>
      </c>
      <c r="G5" s="6" t="inlineStr">
        <is>
          <t>Сидоров А.</t>
        </is>
      </c>
      <c r="H5" s="17" t="n">
        <v>4</v>
      </c>
      <c r="I5" s="6" t="n"/>
      <c r="J5" s="6" t="inlineStr">
        <is>
          <t>Выполнено</t>
        </is>
      </c>
    </row>
    <row r="6">
      <c r="A6" s="18">
        <f>DATEVALUE("2026-08-25")</f>
        <v/>
      </c>
      <c r="B6" s="19" t="inlineStr">
        <is>
          <t>Дефект</t>
        </is>
      </c>
      <c r="C6" s="34" t="n">
        <v>6415</v>
      </c>
      <c r="D6" s="19" t="inlineStr">
        <is>
          <t>Течь по штоку гидроцилиндра стрелы (выявлено на осмотре)</t>
        </is>
      </c>
      <c r="E6" s="19" t="inlineStr">
        <is>
          <t>Ремкомплект гидроцилиндра</t>
        </is>
      </c>
      <c r="F6" s="35" t="n">
        <v>0</v>
      </c>
      <c r="G6" s="19" t="inlineStr">
        <is>
          <t>Оператор Гусев П.</t>
        </is>
      </c>
      <c r="H6" s="20" t="n">
        <v>0</v>
      </c>
      <c r="I6" s="19" t="inlineStr">
        <is>
          <t>B</t>
        </is>
      </c>
      <c r="J6" s="19" t="inlineStr">
        <is>
          <t>Запланировано</t>
        </is>
      </c>
    </row>
    <row r="7">
      <c r="A7" s="23" t="n"/>
      <c r="B7" s="8" t="n"/>
      <c r="C7" s="12" t="n"/>
      <c r="D7" s="8" t="n"/>
      <c r="E7" s="8" t="n"/>
      <c r="F7" s="36" t="n"/>
      <c r="G7" s="8" t="n"/>
      <c r="H7" s="24" t="n"/>
      <c r="I7" s="8" t="n"/>
      <c r="J7" s="8" t="n"/>
    </row>
    <row r="8">
      <c r="A8" s="21" t="n"/>
      <c r="B8" s="5" t="n"/>
      <c r="C8" s="13" t="n"/>
      <c r="D8" s="5" t="n"/>
      <c r="E8" s="5" t="n"/>
      <c r="F8" s="37" t="n"/>
      <c r="G8" s="5" t="n"/>
      <c r="H8" s="22" t="n"/>
      <c r="I8" s="5" t="n"/>
      <c r="J8" s="5" t="n"/>
    </row>
    <row r="9">
      <c r="A9" s="23" t="n"/>
      <c r="B9" s="8" t="n"/>
      <c r="C9" s="12" t="n"/>
      <c r="D9" s="8" t="n"/>
      <c r="E9" s="8" t="n"/>
      <c r="F9" s="36" t="n"/>
      <c r="G9" s="8" t="n"/>
      <c r="H9" s="24" t="n"/>
      <c r="I9" s="8" t="n"/>
      <c r="J9" s="8" t="n"/>
    </row>
    <row r="10">
      <c r="A10" s="21" t="n"/>
      <c r="B10" s="5" t="n"/>
      <c r="C10" s="13" t="n"/>
      <c r="D10" s="5" t="n"/>
      <c r="E10" s="5" t="n"/>
      <c r="F10" s="37" t="n"/>
      <c r="G10" s="5" t="n"/>
      <c r="H10" s="22" t="n"/>
      <c r="I10" s="5" t="n"/>
      <c r="J10" s="5" t="n"/>
    </row>
    <row r="11">
      <c r="A11" s="23" t="n"/>
      <c r="B11" s="8" t="n"/>
      <c r="C11" s="12" t="n"/>
      <c r="D11" s="8" t="n"/>
      <c r="E11" s="8" t="n"/>
      <c r="F11" s="36" t="n"/>
      <c r="G11" s="8" t="n"/>
      <c r="H11" s="24" t="n"/>
      <c r="I11" s="8" t="n"/>
      <c r="J11" s="8" t="n"/>
    </row>
    <row r="12">
      <c r="A12" s="21" t="n"/>
      <c r="B12" s="5" t="n"/>
      <c r="C12" s="13" t="n"/>
      <c r="D12" s="5" t="n"/>
      <c r="E12" s="5" t="n"/>
      <c r="F12" s="37" t="n"/>
      <c r="G12" s="5" t="n"/>
      <c r="H12" s="22" t="n"/>
      <c r="I12" s="5" t="n"/>
      <c r="J12" s="5" t="n"/>
    </row>
    <row r="13">
      <c r="A13" s="23" t="n"/>
      <c r="B13" s="8" t="n"/>
      <c r="C13" s="12" t="n"/>
      <c r="D13" s="8" t="n"/>
      <c r="E13" s="8" t="n"/>
      <c r="F13" s="36" t="n"/>
      <c r="G13" s="8" t="n"/>
      <c r="H13" s="24" t="n"/>
      <c r="I13" s="8" t="n"/>
      <c r="J13" s="8" t="n"/>
    </row>
    <row r="14">
      <c r="A14" s="21" t="n"/>
      <c r="B14" s="5" t="n"/>
      <c r="C14" s="13" t="n"/>
      <c r="D14" s="5" t="n"/>
      <c r="E14" s="5" t="n"/>
      <c r="F14" s="37" t="n"/>
      <c r="G14" s="5" t="n"/>
      <c r="H14" s="22" t="n"/>
      <c r="I14" s="5" t="n"/>
      <c r="J14" s="5" t="n"/>
    </row>
    <row r="15">
      <c r="A15" s="23" t="n"/>
      <c r="B15" s="8" t="n"/>
      <c r="C15" s="12" t="n"/>
      <c r="D15" s="8" t="n"/>
      <c r="E15" s="8" t="n"/>
      <c r="F15" s="36" t="n"/>
      <c r="G15" s="8" t="n"/>
      <c r="H15" s="24" t="n"/>
      <c r="I15" s="8" t="n"/>
      <c r="J15" s="8" t="n"/>
    </row>
    <row r="16">
      <c r="A16" s="21" t="n"/>
      <c r="B16" s="5" t="n"/>
      <c r="C16" s="13" t="n"/>
      <c r="D16" s="5" t="n"/>
      <c r="E16" s="5" t="n"/>
      <c r="F16" s="37" t="n"/>
      <c r="G16" s="5" t="n"/>
      <c r="H16" s="22" t="n"/>
      <c r="I16" s="5" t="n"/>
      <c r="J16" s="5" t="n"/>
    </row>
    <row r="17">
      <c r="A17" s="23" t="n"/>
      <c r="B17" s="8" t="n"/>
      <c r="C17" s="12" t="n"/>
      <c r="D17" s="8" t="n"/>
      <c r="E17" s="8" t="n"/>
      <c r="F17" s="36" t="n"/>
      <c r="G17" s="8" t="n"/>
      <c r="H17" s="24" t="n"/>
      <c r="I17" s="8" t="n"/>
      <c r="J17" s="8" t="n"/>
    </row>
    <row r="18">
      <c r="A18" s="21" t="n"/>
      <c r="B18" s="5" t="n"/>
      <c r="C18" s="13" t="n"/>
      <c r="D18" s="5" t="n"/>
      <c r="E18" s="5" t="n"/>
      <c r="F18" s="37" t="n"/>
      <c r="G18" s="5" t="n"/>
      <c r="H18" s="22" t="n"/>
      <c r="I18" s="5" t="n"/>
      <c r="J18" s="5" t="n"/>
    </row>
    <row r="19">
      <c r="A19" s="23" t="n"/>
      <c r="B19" s="8" t="n"/>
      <c r="C19" s="12" t="n"/>
      <c r="D19" s="8" t="n"/>
      <c r="E19" s="8" t="n"/>
      <c r="F19" s="36" t="n"/>
      <c r="G19" s="8" t="n"/>
      <c r="H19" s="24" t="n"/>
      <c r="I19" s="8" t="n"/>
      <c r="J19" s="8" t="n"/>
    </row>
    <row r="20">
      <c r="A20" s="21" t="n"/>
      <c r="B20" s="5" t="n"/>
      <c r="C20" s="13" t="n"/>
      <c r="D20" s="5" t="n"/>
      <c r="E20" s="5" t="n"/>
      <c r="F20" s="37" t="n"/>
      <c r="G20" s="5" t="n"/>
      <c r="H20" s="22" t="n"/>
      <c r="I20" s="5" t="n"/>
      <c r="J20" s="5" t="n"/>
    </row>
    <row r="21">
      <c r="A21" s="23" t="n"/>
      <c r="B21" s="8" t="n"/>
      <c r="C21" s="12" t="n"/>
      <c r="D21" s="8" t="n"/>
      <c r="E21" s="8" t="n"/>
      <c r="F21" s="36" t="n"/>
      <c r="G21" s="8" t="n"/>
      <c r="H21" s="24" t="n"/>
      <c r="I21" s="8" t="n"/>
      <c r="J21" s="8" t="n"/>
    </row>
    <row r="22">
      <c r="A22" s="21" t="n"/>
      <c r="B22" s="5" t="n"/>
      <c r="C22" s="13" t="n"/>
      <c r="D22" s="5" t="n"/>
      <c r="E22" s="5" t="n"/>
      <c r="F22" s="37" t="n"/>
      <c r="G22" s="5" t="n"/>
      <c r="H22" s="22" t="n"/>
      <c r="I22" s="5" t="n"/>
      <c r="J22" s="5" t="n"/>
    </row>
    <row r="23">
      <c r="A23" s="23" t="n"/>
      <c r="B23" s="8" t="n"/>
      <c r="C23" s="12" t="n"/>
      <c r="D23" s="8" t="n"/>
      <c r="E23" s="8" t="n"/>
      <c r="F23" s="36" t="n"/>
      <c r="G23" s="8" t="n"/>
      <c r="H23" s="24" t="n"/>
      <c r="I23" s="8" t="n"/>
      <c r="J23" s="8" t="n"/>
    </row>
    <row r="24">
      <c r="A24" s="21" t="n"/>
      <c r="B24" s="5" t="n"/>
      <c r="C24" s="13" t="n"/>
      <c r="D24" s="5" t="n"/>
      <c r="E24" s="5" t="n"/>
      <c r="F24" s="37" t="n"/>
      <c r="G24" s="5" t="n"/>
      <c r="H24" s="22" t="n"/>
      <c r="I24" s="5" t="n"/>
      <c r="J24" s="5" t="n"/>
    </row>
    <row r="25">
      <c r="A25" s="23" t="n"/>
      <c r="B25" s="8" t="n"/>
      <c r="C25" s="12" t="n"/>
      <c r="D25" s="8" t="n"/>
      <c r="E25" s="8" t="n"/>
      <c r="F25" s="36" t="n"/>
      <c r="G25" s="8" t="n"/>
      <c r="H25" s="24" t="n"/>
      <c r="I25" s="8" t="n"/>
      <c r="J25" s="8" t="n"/>
    </row>
    <row r="26">
      <c r="A26" s="21" t="n"/>
      <c r="B26" s="5" t="n"/>
      <c r="C26" s="13" t="n"/>
      <c r="D26" s="5" t="n"/>
      <c r="E26" s="5" t="n"/>
      <c r="F26" s="37" t="n"/>
      <c r="G26" s="5" t="n"/>
      <c r="H26" s="22" t="n"/>
      <c r="I26" s="5" t="n"/>
      <c r="J26" s="5" t="n"/>
    </row>
    <row r="27">
      <c r="A27" s="23" t="n"/>
      <c r="B27" s="8" t="n"/>
      <c r="C27" s="12" t="n"/>
      <c r="D27" s="8" t="n"/>
      <c r="E27" s="8" t="n"/>
      <c r="F27" s="36" t="n"/>
      <c r="G27" s="8" t="n"/>
      <c r="H27" s="24" t="n"/>
      <c r="I27" s="8" t="n"/>
      <c r="J27" s="8" t="n"/>
    </row>
    <row r="28">
      <c r="A28" s="21" t="n"/>
      <c r="B28" s="5" t="n"/>
      <c r="C28" s="13" t="n"/>
      <c r="D28" s="5" t="n"/>
      <c r="E28" s="5" t="n"/>
      <c r="F28" s="37" t="n"/>
      <c r="G28" s="5" t="n"/>
      <c r="H28" s="22" t="n"/>
      <c r="I28" s="5" t="n"/>
      <c r="J28" s="5" t="n"/>
    </row>
    <row r="29">
      <c r="A29" s="23" t="n"/>
      <c r="B29" s="8" t="n"/>
      <c r="C29" s="12" t="n"/>
      <c r="D29" s="8" t="n"/>
      <c r="E29" s="8" t="n"/>
      <c r="F29" s="36" t="n"/>
      <c r="G29" s="8" t="n"/>
      <c r="H29" s="24" t="n"/>
      <c r="I29" s="8" t="n"/>
      <c r="J29" s="8" t="n"/>
    </row>
    <row r="30">
      <c r="A30" s="21" t="n"/>
      <c r="B30" s="5" t="n"/>
      <c r="C30" s="13" t="n"/>
      <c r="D30" s="5" t="n"/>
      <c r="E30" s="5" t="n"/>
      <c r="F30" s="37" t="n"/>
      <c r="G30" s="5" t="n"/>
      <c r="H30" s="22" t="n"/>
      <c r="I30" s="5" t="n"/>
      <c r="J30" s="5" t="n"/>
    </row>
    <row r="31">
      <c r="A31" s="23" t="n"/>
      <c r="B31" s="8" t="n"/>
      <c r="C31" s="12" t="n"/>
      <c r="D31" s="8" t="n"/>
      <c r="E31" s="8" t="n"/>
      <c r="F31" s="36" t="n"/>
      <c r="G31" s="8" t="n"/>
      <c r="H31" s="24" t="n"/>
      <c r="I31" s="8" t="n"/>
      <c r="J31" s="8" t="n"/>
    </row>
    <row r="32">
      <c r="A32" s="21" t="n"/>
      <c r="B32" s="5" t="n"/>
      <c r="C32" s="13" t="n"/>
      <c r="D32" s="5" t="n"/>
      <c r="E32" s="5" t="n"/>
      <c r="F32" s="37" t="n"/>
      <c r="G32" s="5" t="n"/>
      <c r="H32" s="22" t="n"/>
      <c r="I32" s="5" t="n"/>
      <c r="J32" s="5" t="n"/>
    </row>
    <row r="33">
      <c r="A33" s="23" t="n"/>
      <c r="B33" s="8" t="n"/>
      <c r="C33" s="12" t="n"/>
      <c r="D33" s="8" t="n"/>
      <c r="E33" s="8" t="n"/>
      <c r="F33" s="36" t="n"/>
      <c r="G33" s="8" t="n"/>
      <c r="H33" s="24" t="n"/>
      <c r="I33" s="8" t="n"/>
      <c r="J33" s="8" t="n"/>
    </row>
    <row r="34">
      <c r="A34" s="21" t="n"/>
      <c r="B34" s="5" t="n"/>
      <c r="C34" s="13" t="n"/>
      <c r="D34" s="5" t="n"/>
      <c r="E34" s="5" t="n"/>
      <c r="F34" s="37" t="n"/>
      <c r="G34" s="5" t="n"/>
      <c r="H34" s="22" t="n"/>
      <c r="I34" s="5" t="n"/>
      <c r="J34" s="5" t="n"/>
    </row>
    <row r="35">
      <c r="A35" s="23" t="n"/>
      <c r="B35" s="8" t="n"/>
      <c r="C35" s="12" t="n"/>
      <c r="D35" s="8" t="n"/>
      <c r="E35" s="8" t="n"/>
      <c r="F35" s="36" t="n"/>
      <c r="G35" s="8" t="n"/>
      <c r="H35" s="24" t="n"/>
      <c r="I35" s="8" t="n"/>
      <c r="J35" s="8" t="n"/>
    </row>
    <row r="36">
      <c r="A36" s="21" t="n"/>
      <c r="B36" s="5" t="n"/>
      <c r="C36" s="13" t="n"/>
      <c r="D36" s="5" t="n"/>
      <c r="E36" s="5" t="n"/>
      <c r="F36" s="37" t="n"/>
      <c r="G36" s="5" t="n"/>
      <c r="H36" s="22" t="n"/>
      <c r="I36" s="5" t="n"/>
      <c r="J36" s="5" t="n"/>
    </row>
    <row r="37">
      <c r="A37" s="23" t="n"/>
      <c r="B37" s="8" t="n"/>
      <c r="C37" s="12" t="n"/>
      <c r="D37" s="8" t="n"/>
      <c r="E37" s="8" t="n"/>
      <c r="F37" s="36" t="n"/>
      <c r="G37" s="8" t="n"/>
      <c r="H37" s="24" t="n"/>
      <c r="I37" s="8" t="n"/>
      <c r="J37" s="8" t="n"/>
    </row>
    <row r="38">
      <c r="A38" s="21" t="n"/>
      <c r="B38" s="5" t="n"/>
      <c r="C38" s="13" t="n"/>
      <c r="D38" s="5" t="n"/>
      <c r="E38" s="5" t="n"/>
      <c r="F38" s="37" t="n"/>
      <c r="G38" s="5" t="n"/>
      <c r="H38" s="22" t="n"/>
      <c r="I38" s="5" t="n"/>
      <c r="J38" s="5" t="n"/>
    </row>
    <row r="39">
      <c r="A39" s="23" t="n"/>
      <c r="B39" s="8" t="n"/>
      <c r="C39" s="12" t="n"/>
      <c r="D39" s="8" t="n"/>
      <c r="E39" s="8" t="n"/>
      <c r="F39" s="36" t="n"/>
      <c r="G39" s="8" t="n"/>
      <c r="H39" s="24" t="n"/>
      <c r="I39" s="8" t="n"/>
      <c r="J39" s="8" t="n"/>
    </row>
    <row r="40">
      <c r="A40" s="21" t="n"/>
      <c r="B40" s="5" t="n"/>
      <c r="C40" s="13" t="n"/>
      <c r="D40" s="5" t="n"/>
      <c r="E40" s="5" t="n"/>
      <c r="F40" s="37" t="n"/>
      <c r="G40" s="5" t="n"/>
      <c r="H40" s="22" t="n"/>
      <c r="I40" s="5" t="n"/>
      <c r="J40" s="5" t="n"/>
    </row>
    <row r="41">
      <c r="A41" s="23" t="n"/>
      <c r="B41" s="8" t="n"/>
      <c r="C41" s="12" t="n"/>
      <c r="D41" s="8" t="n"/>
      <c r="E41" s="8" t="n"/>
      <c r="F41" s="36" t="n"/>
      <c r="G41" s="8" t="n"/>
      <c r="H41" s="24" t="n"/>
      <c r="I41" s="8" t="n"/>
      <c r="J41" s="8" t="n"/>
    </row>
    <row r="42">
      <c r="A42" s="21" t="n"/>
      <c r="B42" s="5" t="n"/>
      <c r="C42" s="13" t="n"/>
      <c r="D42" s="5" t="n"/>
      <c r="E42" s="5" t="n"/>
      <c r="F42" s="37" t="n"/>
      <c r="G42" s="5" t="n"/>
      <c r="H42" s="22" t="n"/>
      <c r="I42" s="5" t="n"/>
      <c r="J42" s="5" t="n"/>
    </row>
    <row r="43">
      <c r="A43" s="23" t="n"/>
      <c r="B43" s="8" t="n"/>
      <c r="C43" s="12" t="n"/>
      <c r="D43" s="8" t="n"/>
      <c r="E43" s="8" t="n"/>
      <c r="F43" s="36" t="n"/>
      <c r="G43" s="8" t="n"/>
      <c r="H43" s="24" t="n"/>
      <c r="I43" s="8" t="n"/>
      <c r="J43" s="8" t="n"/>
    </row>
    <row r="44">
      <c r="A44" s="21" t="n"/>
      <c r="B44" s="5" t="n"/>
      <c r="C44" s="13" t="n"/>
      <c r="D44" s="5" t="n"/>
      <c r="E44" s="5" t="n"/>
      <c r="F44" s="37" t="n"/>
      <c r="G44" s="5" t="n"/>
      <c r="H44" s="22" t="n"/>
      <c r="I44" s="5" t="n"/>
      <c r="J44" s="5" t="n"/>
    </row>
    <row r="45">
      <c r="D45" s="30" t="inlineStr">
        <is>
          <t>Всего потрачено</t>
        </is>
      </c>
      <c r="F45" s="38">
        <f>SUM(F5:F44)</f>
        <v/>
      </c>
    </row>
    <row r="46">
      <c r="D46" s="30" t="inlineStr">
        <is>
          <t>Всего простоя, ч</t>
        </is>
      </c>
      <c r="F46" s="39">
        <f>SUM(H5:H44)</f>
        <v/>
      </c>
    </row>
    <row r="47">
      <c r="D47" s="30" t="inlineStr">
        <is>
          <t>Средний чек события</t>
        </is>
      </c>
      <c r="F47" s="38">
        <f>IFERROR(ROUND(AVERAGEIF(F5:F44,"&gt;0"),0),"")</f>
        <v/>
      </c>
    </row>
    <row r="48">
      <c r="D48" s="30" t="inlineStr">
        <is>
          <t>Открытых заявок приоритета A</t>
        </is>
      </c>
      <c r="F48" s="40">
        <f>COUNTIFS(I5:I44,"A",J5:J44,"&lt;&gt;Выполнено")</f>
        <v/>
      </c>
    </row>
    <row r="49">
      <c r="D49" s="30" t="inlineStr">
        <is>
          <t>Наработка на последнее ТО, м/ч</t>
        </is>
      </c>
      <c r="F49" s="40">
        <f>IFERROR(MAX(C5:C44),"")</f>
        <v/>
      </c>
    </row>
    <row r="51" ht="28" customHeight="1">
      <c r="A51" s="15" t="inlineStr">
        <is>
          <t>В журнале нет фото, голосового сообщения и точного времени — только то, что успели переписать. В приложении каждая запись хранит источник: кто сказал, когда и что было на фото.</t>
        </is>
      </c>
    </row>
  </sheetData>
  <mergeCells count="4">
    <mergeCell ref="A1:J1"/>
    <mergeCell ref="G3:I3"/>
    <mergeCell ref="A51:F51"/>
    <mergeCell ref="A2:J2"/>
  </mergeCells>
  <conditionalFormatting sqref="I5:I44">
    <cfRule type="cellIs" priority="1" operator="equal" dxfId="0">
      <formula>"A"</formula>
    </cfRule>
  </conditionalFormatting>
  <conditionalFormatting sqref="J5:J44">
    <cfRule type="cellIs" priority="2" operator="equal" dxfId="1">
      <formula>"Просрочено"</formula>
    </cfRule>
    <cfRule type="cellIs" priority="3" operator="equal" dxfId="2">
      <formula>"Выполнено"</formula>
    </cfRule>
  </conditionalFormatting>
  <dataValidations count="3">
    <dataValidation sqref="B5:B44" showDropDown="0" showInputMessage="0" showErrorMessage="0" allowBlank="1" type="list">
      <formula1>"ТО-1,ТО-2,ТО-3,СО (сезонное),Ремонт,Заправка,Дефект,Осмотр"</formula1>
    </dataValidation>
    <dataValidation sqref="I5:I44" showDropDown="0" showInputMessage="0" showErrorMessage="0" allowBlank="1" type="list">
      <formula1>"A,B,C"</formula1>
    </dataValidation>
    <dataValidation sqref="J5:J44" showDropDown="0" showInputMessage="0" showErrorMessage="0" allowBlank="1" type="list">
      <formula1>"Запланировано,В работе,Выполнено,Просрочено"</formula1>
    </dataValidation>
  </dataValidations>
  <hyperlinks>
    <hyperlink xmlns:r="http://schemas.openxmlformats.org/officeDocument/2006/relationships" ref="J3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вести бортовой журнал экскаватора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30" customHeight="1">
      <c r="A4" s="41" t="n">
        <v>1</v>
      </c>
      <c r="B4" s="42" t="inlineStr">
        <is>
          <t>Лист «Паспорт машины»: заполните один раз — ID, марку, год, VIN, госномер. Выберите класс техники из списка, интервалы ТО подставятся сами.</t>
        </is>
      </c>
    </row>
    <row r="5" ht="30" customHeight="1">
      <c r="A5" s="31" t="n">
        <v>2</v>
      </c>
      <c r="B5" s="43" t="inlineStr">
        <is>
          <t>Лист «Ежедневный лист»: строка на каждую смену. Пишите моточасы на начало и на конец — выработка за смену и расход топлива посчитаются сами.</t>
        </is>
      </c>
    </row>
    <row r="6" ht="30" customHeight="1">
      <c r="A6" s="41" t="n">
        <v>3</v>
      </c>
      <c r="B6" s="42" t="inlineStr">
        <is>
          <t>Отрицательная выработка подсвечивается красным: значит, счётчик записан с ошибкой. Проверьте цифры сразу, а не в конце месяца.</t>
        </is>
      </c>
    </row>
    <row r="7" ht="30" customHeight="1">
      <c r="A7" s="31" t="n">
        <v>4</v>
      </c>
      <c r="B7" s="43" t="inlineStr">
        <is>
          <t>Лист «Осмотр (чек-лист)»: оператор проходит его перед запуском. Любое «Неисправно» — машина не выходит в смену до решения механика.</t>
        </is>
      </c>
    </row>
    <row r="8" ht="30" customHeight="1">
      <c r="A8" s="41" t="n">
        <v>5</v>
      </c>
      <c r="B8" s="42" t="inlineStr">
        <is>
          <t>Замечание с осмотра переносите в «Ремонты и ТО» и ставьте приоритет: A — срочно (безопасность, основной узел), B — при первой возможности, C — до планового ТО.</t>
        </is>
      </c>
    </row>
    <row r="9" ht="30" customHeight="1">
      <c r="A9" s="31" t="n">
        <v>6</v>
      </c>
      <c r="B9" s="43" t="inlineStr">
        <is>
          <t>Лист «Ремонты и ТО» — история машины. По нему считаются затраты, простой и средний чек. Когда сумма ремонтов перевалит за 60-70% стоимости машины, пора думать о замене.</t>
        </is>
      </c>
    </row>
    <row r="10" ht="30" customHeight="1">
      <c r="A10" s="41" t="n">
        <v>7</v>
      </c>
      <c r="B10" s="42" t="inlineStr">
        <is>
          <t>Печать настроена под A4: шапка повторяется на каждой странице. Ctrl+P — и лист можно подшить в папку или повесить в боксе.</t>
        </is>
      </c>
    </row>
    <row r="12" ht="30" customHeight="1">
      <c r="B12" s="32" t="inlineStr">
        <is>
          <t>Наработка ведётся в моточасах — планировать ТО по ним точнее, чем по календарю: машина в карьере и машина в резерве изнашиваются по-разному.</t>
        </is>
      </c>
    </row>
    <row r="14">
      <c r="B14" s="32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44" t="inlineStr">
        <is>
          <t>Этот журнал может вестись сам — голосом из чата. Приложение «Бортовой»:</t>
        </is>
      </c>
    </row>
    <row r="17">
      <c r="B17" s="45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32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1" t="inlineStr">
        <is>
          <t>Ситуация</t>
        </is>
      </c>
      <c r="B6" s="11" t="inlineStr">
        <is>
          <t>Что происходит в этом файле</t>
        </is>
      </c>
      <c r="C6" s="11" t="inlineStr">
        <is>
          <t>Что происходит в Бортовом</t>
        </is>
      </c>
    </row>
    <row r="7" ht="32" customHeight="1">
      <c r="A7" s="46" t="inlineStr">
        <is>
          <t>Водитель сообщил наработку из поля</t>
        </is>
      </c>
      <c r="B7" s="8" t="inlineStr">
        <is>
          <t>Позвонил или написал в мессенджер, инженер переписывает в таблицу вечером</t>
        </is>
      </c>
      <c r="C7" s="47" t="inlineStr">
        <is>
          <t>Сказал голосом в чат машины — запись встала в журнал сразу</t>
        </is>
      </c>
    </row>
    <row r="8" ht="32" customHeight="1">
      <c r="A8" s="48" t="inlineStr">
        <is>
          <t>Подошёл срок ТО</t>
        </is>
      </c>
      <c r="B8" s="5" t="inlineStr">
        <is>
          <t>Файл молчит, пока его не откроют и не посмотрят колонку статуса</t>
        </is>
      </c>
      <c r="C8" s="49" t="inlineStr">
        <is>
          <t>Приходит сообщение в чат машины за 25–50 моточасов до срока</t>
        </is>
      </c>
    </row>
    <row r="9" ht="32" customHeight="1">
      <c r="A9" s="46" t="inlineStr">
        <is>
          <t>Дефект с фотографией</t>
        </is>
      </c>
      <c r="B9" s="8" t="inlineStr">
        <is>
          <t>Фото остаётся в телефоне или в переписке, в строке только описание словами</t>
        </is>
      </c>
      <c r="C9" s="47" t="inlineStr">
        <is>
          <t>Фото прикреплено к записи о дефекте и остаётся в журнале машины</t>
        </is>
      </c>
    </row>
    <row r="10" ht="32" customHeight="1">
      <c r="A10" s="48" t="inlineStr">
        <is>
          <t>Инженер уволился или в отпуске</t>
        </is>
      </c>
      <c r="B10" s="5" t="inlineStr">
        <is>
          <t>Файл лежит на его компьютере, актуальную версию ищут по почте</t>
        </is>
      </c>
      <c r="C10" s="49" t="inlineStr">
        <is>
          <t>Данные в общей базе, доступ у всех, кому его дали</t>
        </is>
      </c>
    </row>
    <row r="11" ht="32" customHeight="1">
      <c r="A11" s="46" t="inlineStr">
        <is>
          <t>Руководитель просит сводку по парку</t>
        </is>
      </c>
      <c r="B11" s="8" t="inlineStr">
        <is>
          <t>Инженер собирает её вручную и присылает файл, к вечеру он устарел</t>
        </is>
      </c>
      <c r="C11" s="47" t="inlineStr">
        <is>
          <t>Руководитель открывает кабинет и видит текущее состояние сам</t>
        </is>
      </c>
    </row>
    <row r="12" ht="32" customHeight="1">
      <c r="A12" s="48" t="inlineStr">
        <is>
          <t>Спор: кто сказал 6420 моточасов</t>
        </is>
      </c>
      <c r="B12" s="5" t="inlineStr">
        <is>
          <t>В ячейке только число, автора и время внесения не видно</t>
        </is>
      </c>
      <c r="C12" s="49" t="inlineStr">
        <is>
          <t>У записи есть автор, время, исходное голосовое и фото</t>
        </is>
      </c>
    </row>
    <row r="13" ht="32" customHeight="1">
      <c r="A13" s="46" t="inlineStr">
        <is>
          <t>30 машин и три гаража</t>
        </is>
      </c>
      <c r="B13" s="8" t="inlineStr">
        <is>
          <t>Файлы расходятся по копиям, кто-то правит устаревшую версию</t>
        </is>
      </c>
      <c r="C13" s="47" t="inlineStr">
        <is>
          <t>Одна база на организацию, у каждой машины свой чат</t>
        </is>
      </c>
    </row>
    <row r="15">
      <c r="A15" s="10" t="inlineStr">
        <is>
          <t>Сколько стоит вести таблицу руками</t>
        </is>
      </c>
    </row>
    <row r="16">
      <c r="A16" s="14" t="inlineStr">
        <is>
          <t>Цифры подставьте свои — формулы открыты.</t>
        </is>
      </c>
    </row>
    <row r="17" ht="22" customHeight="1">
      <c r="A17" s="8" t="inlineStr">
        <is>
          <t>Машин в парке</t>
        </is>
      </c>
      <c r="B17" s="50" t="n">
        <v>15</v>
      </c>
    </row>
    <row r="18" ht="22" customHeight="1">
      <c r="A18" s="8" t="inlineStr">
        <is>
          <t>Минут на одну машину в неделю: собрать и внести данные</t>
        </is>
      </c>
      <c r="B18" s="50" t="n">
        <v>10</v>
      </c>
    </row>
    <row r="19" ht="22" customHeight="1">
      <c r="A19" s="8" t="inlineStr">
        <is>
          <t>Ставка инженера, ₽ в час</t>
        </is>
      </c>
      <c r="B19" s="50" t="n">
        <v>600</v>
      </c>
    </row>
    <row r="20" ht="22" customHeight="1">
      <c r="A20" s="8" t="inlineStr">
        <is>
          <t>Потерянных записей в месяц</t>
        </is>
      </c>
      <c r="B20" s="50" t="n">
        <v>3</v>
      </c>
    </row>
    <row r="22" ht="24" customHeight="1">
      <c r="A22" s="51" t="inlineStr">
        <is>
          <t>Часов в год на ведение таблицы</t>
        </is>
      </c>
      <c r="B22" s="52">
        <f>ROUND($B$17*$B$18*52/60,0)</f>
        <v/>
      </c>
    </row>
    <row r="23" ht="24" customHeight="1">
      <c r="A23" s="51" t="inlineStr">
        <is>
          <t>Это стоит в год</t>
        </is>
      </c>
      <c r="B23" s="53">
        <f>ROUND($B$17*$B$18*52/60*$B$19,0)</f>
        <v/>
      </c>
    </row>
    <row r="24" ht="24" customHeight="1">
      <c r="A24" s="51" t="inlineStr">
        <is>
          <t>Записей без источника за год</t>
        </is>
      </c>
      <c r="B24" s="54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32" t="inlineStr">
        <is>
          <t>Наведите камеру — приложение бесплатно, iOS и Android</t>
        </is>
      </c>
    </row>
    <row r="34" ht="15" customHeight="1"/>
    <row r="35" ht="15" customHeight="1">
      <c r="E35" s="45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14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1" t="inlineStr">
        <is>
          <t>Класс техники</t>
        </is>
      </c>
      <c r="B4" s="11" t="inlineStr">
        <is>
          <t>ТО-1</t>
        </is>
      </c>
      <c r="C4" s="11" t="inlineStr">
        <is>
          <t>ТО-2</t>
        </is>
      </c>
      <c r="D4" s="11" t="inlineStr">
        <is>
          <t>ТО-3</t>
        </is>
      </c>
      <c r="E4" s="11" t="inlineStr">
        <is>
          <t>Как в регламенте</t>
        </is>
      </c>
      <c r="F4" s="11" t="inlineStr">
        <is>
          <t>Единица</t>
        </is>
      </c>
    </row>
    <row r="5">
      <c r="A5" s="8" t="inlineStr">
        <is>
          <t>Экскаватор гусеничный</t>
        </is>
      </c>
      <c r="B5" s="12" t="n">
        <v>50</v>
      </c>
      <c r="C5" s="12" t="n">
        <v>250</v>
      </c>
      <c r="D5" s="12" t="n">
        <v>500</v>
      </c>
      <c r="E5" s="8" t="inlineStr">
        <is>
          <t>ТО-1 каждые 50-100 м/ч, ТО-2 250 м/ч, ТО-3 500 м/ч</t>
        </is>
      </c>
      <c r="F5" s="8" t="inlineStr">
        <is>
          <t>м/ч</t>
        </is>
      </c>
    </row>
    <row r="6">
      <c r="A6" s="5" t="inlineStr">
        <is>
          <t>Бульдозер</t>
        </is>
      </c>
      <c r="B6" s="13" t="n">
        <v>50</v>
      </c>
      <c r="C6" s="13" t="n">
        <v>250</v>
      </c>
      <c r="D6" s="13" t="n">
        <v>1000</v>
      </c>
      <c r="E6" s="5" t="inlineStr">
        <is>
          <t>ТО-1 50-100 м/ч, ТО-2 250 м/ч, ТО-3 1000 м/ч</t>
        </is>
      </c>
      <c r="F6" s="5" t="inlineStr">
        <is>
          <t>м/ч</t>
        </is>
      </c>
    </row>
    <row r="7">
      <c r="A7" s="8" t="inlineStr">
        <is>
          <t>Погрузчик фронтальный</t>
        </is>
      </c>
      <c r="B7" s="12" t="n">
        <v>50</v>
      </c>
      <c r="C7" s="12" t="n">
        <v>250</v>
      </c>
      <c r="D7" s="12" t="n">
        <v>500</v>
      </c>
      <c r="E7" s="8" t="inlineStr">
        <is>
          <t>ТО-1 50 м/ч, ТО-2 250 м/ч, ТО-3 500 м/ч</t>
        </is>
      </c>
      <c r="F7" s="8" t="inlineStr">
        <is>
          <t>м/ч</t>
        </is>
      </c>
    </row>
    <row r="8">
      <c r="A8" s="5" t="inlineStr">
        <is>
          <t>Автокран</t>
        </is>
      </c>
      <c r="B8" s="13" t="n">
        <v>50</v>
      </c>
      <c r="C8" s="13" t="n">
        <v>250</v>
      </c>
      <c r="D8" s="13" t="n">
        <v>750</v>
      </c>
      <c r="E8" s="5" t="inlineStr">
        <is>
          <t>ТО-1 50 м/ч, ТО-2 250 м/ч, ТО-3 750-1000 м/ч</t>
        </is>
      </c>
      <c r="F8" s="5" t="inlineStr">
        <is>
          <t>м/ч</t>
        </is>
      </c>
    </row>
    <row r="9">
      <c r="A9" s="8" t="inlineStr">
        <is>
          <t>Грузовик / самосвал</t>
        </is>
      </c>
      <c r="B9" s="12" t="n">
        <v>10000</v>
      </c>
      <c r="C9" s="12" t="n">
        <v>20000</v>
      </c>
      <c r="D9" s="12" t="n">
        <v>40000</v>
      </c>
      <c r="E9" s="8" t="inlineStr">
        <is>
          <t>ТО-1 10 000 км или 250 м/ч, ТО-2 20 000 км или 500 м/ч, ТО-3 40 000 км или 1000 м/ч</t>
        </is>
      </c>
      <c r="F9" s="8" t="inlineStr">
        <is>
          <t>км</t>
        </is>
      </c>
    </row>
    <row r="10">
      <c r="A10" s="5" t="inlineStr">
        <is>
          <t>Трактор колёсный</t>
        </is>
      </c>
      <c r="B10" s="13" t="n">
        <v>50</v>
      </c>
      <c r="C10" s="13" t="n">
        <v>250</v>
      </c>
      <c r="D10" s="13" t="n">
        <v>1000</v>
      </c>
      <c r="E10" s="5" t="inlineStr">
        <is>
          <t>ТО-1 50-125 м/ч, ТО-2 250-500 м/ч, ТО-3 1000 м/ч</t>
        </is>
      </c>
      <c r="F10" s="5" t="inlineStr">
        <is>
          <t>м/ч</t>
        </is>
      </c>
    </row>
    <row r="12">
      <c r="A12" s="10" t="inlineStr">
        <is>
          <t>Условия эксплуатации и коэффициент интервала</t>
        </is>
      </c>
    </row>
    <row r="13">
      <c r="A13" s="8" t="inlineStr">
        <is>
          <t>Нормальные</t>
        </is>
      </c>
      <c r="B13" s="55" t="n">
        <v>1</v>
      </c>
    </row>
    <row r="14">
      <c r="A14" s="8" t="inlineStr">
        <is>
          <t>Тяжёлые</t>
        </is>
      </c>
      <c r="B14" s="55" t="n">
        <v>0.75</v>
      </c>
    </row>
    <row r="17">
      <c r="A17" s="10" t="inlineStr">
        <is>
          <t>Приоритеты ремонтов</t>
        </is>
      </c>
    </row>
    <row r="18">
      <c r="A18" s="8" t="inlineStr">
        <is>
          <t>A</t>
        </is>
      </c>
      <c r="B18" s="44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8" t="inlineStr">
        <is>
          <t>B</t>
        </is>
      </c>
      <c r="B19" s="44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8" t="inlineStr">
        <is>
          <t>C</t>
        </is>
      </c>
      <c r="B20" s="44" t="inlineStr">
        <is>
          <t>Отложить до планового ТО: косметика (царапина, датчик температуры в кабине)</t>
        </is>
      </c>
    </row>
    <row r="23">
      <c r="A23" s="10" t="inlineStr">
        <is>
          <t>Типы событий</t>
        </is>
      </c>
    </row>
    <row r="24">
      <c r="A24" s="8" t="inlineStr">
        <is>
          <t>ТО-1</t>
        </is>
      </c>
      <c r="B24" s="44" t="n"/>
    </row>
    <row r="25">
      <c r="A25" s="8" t="inlineStr">
        <is>
          <t>ТО-2</t>
        </is>
      </c>
      <c r="B25" s="44" t="n"/>
    </row>
    <row r="26">
      <c r="A26" s="8" t="inlineStr">
        <is>
          <t>ТО-3</t>
        </is>
      </c>
      <c r="B26" s="44" t="n"/>
    </row>
    <row r="27">
      <c r="A27" s="8" t="inlineStr">
        <is>
          <t>СО (сезонное)</t>
        </is>
      </c>
      <c r="B27" s="44" t="n"/>
    </row>
    <row r="28">
      <c r="A28" s="8" t="inlineStr">
        <is>
          <t>Ремонт</t>
        </is>
      </c>
      <c r="B28" s="44" t="n"/>
    </row>
    <row r="29">
      <c r="A29" s="8" t="inlineStr">
        <is>
          <t>Заправка</t>
        </is>
      </c>
      <c r="B29" s="44" t="n"/>
    </row>
    <row r="30">
      <c r="A30" s="8" t="inlineStr">
        <is>
          <t>Дефект</t>
        </is>
      </c>
      <c r="B30" s="44" t="n"/>
    </row>
    <row r="31">
      <c r="A31" s="8" t="inlineStr">
        <is>
          <t>Осмотр</t>
        </is>
      </c>
      <c r="B31" s="44" t="n"/>
    </row>
    <row r="34">
      <c r="A34" s="10" t="inlineStr">
        <is>
          <t>Статусы</t>
        </is>
      </c>
    </row>
    <row r="35">
      <c r="A35" s="8" t="inlineStr">
        <is>
          <t>Запланировано</t>
        </is>
      </c>
      <c r="B35" s="44" t="n"/>
    </row>
    <row r="36">
      <c r="A36" s="8" t="inlineStr">
        <is>
          <t>В работе</t>
        </is>
      </c>
      <c r="B36" s="44" t="n"/>
    </row>
    <row r="37">
      <c r="A37" s="8" t="inlineStr">
        <is>
          <t>Выполнено</t>
        </is>
      </c>
      <c r="B37" s="44" t="n"/>
    </row>
    <row r="38">
      <c r="A38" s="8" t="inlineStr">
        <is>
          <t>Просрочено</t>
        </is>
      </c>
      <c r="B38" s="44" t="n"/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2026-08-28T08:19:56Z</dcterms:created>
  <dcterms:modified xsi:type="dcterms:W3CDTF">2026-08-28T08:19:56Z</dcterms:modified>
</cp:coreProperties>
</file>