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к" sheetId="1" state="visible" r:id="rId1"/>
    <sheet name="График" sheetId="2" state="visible" r:id="rId2"/>
    <sheet name="Журнал работ" sheetId="3" state="visible" r:id="rId3"/>
    <sheet name="Отчёт руководству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0">'Парк'!$4:$4</definedName>
    <definedName name="_xlnm.Print_Titles" localSheetId="1">'График'!$5:$5</definedName>
    <definedName name="_xlnm.Print_Titles" localSheetId="2">'Журнал работ'!$4:$4</definedName>
    <definedName name="_xlnm.Print_Titles" localSheetId="3">'Отчёт руководству'!$7:$7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 &quot;Р&quot;"/>
    <numFmt numFmtId="167" formatCode="# ##0.0"/>
  </numFmts>
  <fonts count="16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i val="1"/>
      <color rgb="008B98A5"/>
      <sz val="11"/>
    </font>
    <font>
      <name val="Arial"/>
      <color rgb="000F1F2E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i val="1"/>
      <color rgb="002563EB"/>
      <sz val="10"/>
      <u val="single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0F1F2E"/>
      <sz val="13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0F1F2E"/>
      </patternFill>
    </fill>
    <fill>
      <patternFill patternType="solid">
        <fgColor rgb="00F6F8FA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165" fontId="6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1" fontId="6" fillId="3" borderId="1" applyAlignment="1" pivotButton="0" quotePrefix="0" xfId="0">
      <alignment horizontal="left" vertical="center" wrapText="1"/>
    </xf>
    <xf numFmtId="164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1" fontId="7" fillId="3" borderId="1" applyAlignment="1" pivotButton="0" quotePrefix="0" xfId="0">
      <alignment horizontal="left" vertical="center" wrapText="1"/>
    </xf>
    <xf numFmtId="164" fontId="7" fillId="3" borderId="1" applyAlignment="1" pivotButton="0" quotePrefix="0" xfId="0">
      <alignment horizontal="left" vertical="center" wrapText="1"/>
    </xf>
    <xf numFmtId="165" fontId="7" fillId="3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1" fontId="7" fillId="0" borderId="1" applyAlignment="1" pivotButton="0" quotePrefix="0" xfId="0">
      <alignment horizontal="left" vertical="center" wrapText="1"/>
    </xf>
    <xf numFmtId="164" fontId="7" fillId="0" borderId="1" applyAlignment="1" pivotButton="0" quotePrefix="0" xfId="0">
      <alignment horizontal="left" vertical="center" wrapText="1"/>
    </xf>
    <xf numFmtId="165" fontId="7" fillId="0" borderId="1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9" fillId="0" borderId="0" pivotButton="0" quotePrefix="0" xfId="0"/>
    <xf numFmtId="0" fontId="7" fillId="3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left" vertical="center" wrapText="1"/>
    </xf>
    <xf numFmtId="167" fontId="6" fillId="0" borderId="1" applyAlignment="1" pivotButton="0" quotePrefix="0" xfId="0">
      <alignment horizontal="left" vertical="center" wrapText="1"/>
    </xf>
    <xf numFmtId="166" fontId="6" fillId="3" borderId="1" applyAlignment="1" pivotButton="0" quotePrefix="0" xfId="0">
      <alignment horizontal="left" vertical="center" wrapText="1"/>
    </xf>
    <xf numFmtId="167" fontId="6" fillId="3" borderId="1" applyAlignment="1" pivotButton="0" quotePrefix="0" xfId="0">
      <alignment horizontal="left" vertical="center" wrapText="1"/>
    </xf>
    <xf numFmtId="166" fontId="7" fillId="3" borderId="1" applyAlignment="1" pivotButton="0" quotePrefix="0" xfId="0">
      <alignment horizontal="left" vertical="center" wrapText="1"/>
    </xf>
    <xf numFmtId="167" fontId="7" fillId="3" borderId="1" applyAlignment="1" pivotButton="0" quotePrefix="0" xfId="0">
      <alignment horizontal="left" vertical="center" wrapText="1"/>
    </xf>
    <xf numFmtId="166" fontId="7" fillId="0" borderId="1" applyAlignment="1" pivotButton="0" quotePrefix="0" xfId="0">
      <alignment horizontal="left" vertical="center" wrapText="1"/>
    </xf>
    <xf numFmtId="167" fontId="7" fillId="0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right" vertical="center"/>
    </xf>
    <xf numFmtId="0" fontId="9" fillId="3" borderId="1" pivotButton="0" quotePrefix="0" xfId="0"/>
    <xf numFmtId="166" fontId="9" fillId="3" borderId="1" pivotButton="0" quotePrefix="0" xfId="0"/>
    <xf numFmtId="167" fontId="9" fillId="3" borderId="1" pivotButton="0" quotePrefix="0" xfId="0"/>
    <xf numFmtId="165" fontId="0" fillId="3" borderId="1" pivotButton="0" quotePrefix="0" xfId="0"/>
    <xf numFmtId="0" fontId="2" fillId="0" borderId="0" pivotButton="0" quotePrefix="0" xfId="0"/>
    <xf numFmtId="164" fontId="9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164" fontId="9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9" fontId="9" fillId="0" borderId="1" applyAlignment="1" pivotButton="0" quotePrefix="0" xfId="0">
      <alignment horizontal="left" vertical="center" wrapText="1"/>
    </xf>
    <xf numFmtId="9" fontId="9" fillId="3" borderId="1" applyAlignment="1" pivotButton="0" quotePrefix="0" xfId="0">
      <alignment horizontal="left" vertical="center" wrapText="1"/>
    </xf>
    <xf numFmtId="166" fontId="9" fillId="3" borderId="1" applyAlignment="1" pivotButton="0" quotePrefix="0" xfId="0">
      <alignment horizontal="left" vertical="center" wrapText="1"/>
    </xf>
    <xf numFmtId="167" fontId="9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3" borderId="1" applyAlignment="1" pivotButton="0" quotePrefix="0" xfId="0">
      <alignment horizontal="left" vertical="center" wrapText="1"/>
    </xf>
    <xf numFmtId="0" fontId="13" fillId="3" borderId="1" applyAlignment="1" pivotButton="0" quotePrefix="0" xfId="0">
      <alignment horizontal="left" vertical="center" wrapText="1"/>
    </xf>
    <xf numFmtId="0" fontId="14" fillId="0" borderId="0" pivotButton="0" quotePrefix="0" xfId="0"/>
    <xf numFmtId="1" fontId="9" fillId="4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left" vertical="center" wrapText="1"/>
    </xf>
    <xf numFmtId="167" fontId="15" fillId="3" borderId="1" applyAlignment="1" pivotButton="0" quotePrefix="0" xfId="0">
      <alignment horizontal="center" vertical="center"/>
    </xf>
    <xf numFmtId="166" fontId="15" fillId="3" borderId="1" applyAlignment="1" pivotButton="0" quotePrefix="0" xfId="0">
      <alignment horizontal="center" vertical="center"/>
    </xf>
    <xf numFmtId="164" fontId="15" fillId="3" borderId="1" applyAlignment="1" pivotButton="0" quotePrefix="0" xfId="0">
      <alignment horizontal="center" vertical="center"/>
    </xf>
    <xf numFmtId="2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b val="1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  <dxf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grafik-ppr-spectehnik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grafik-ppr-spectehniki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grafik-ppr-spectehniki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cabinet.bortovoy.com/?utm_source=template&amp;utm_medium=xlsx&amp;utm_campaign=grafik-ppr-spectehniki&amp;utm_content=report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grafik-ppr-spectehniki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grafik-ppr-spectehnik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6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4" customWidth="1" min="2" max="2"/>
    <col width="7" customWidth="1" min="3" max="3"/>
    <col width="22" customWidth="1" min="4" max="4"/>
    <col width="14" customWidth="1" min="5" max="5"/>
    <col width="26" customWidth="1" min="6" max="6"/>
    <col width="14" customWidth="1" min="7" max="7"/>
    <col width="16" customWidth="1" min="8" max="8"/>
    <col width="14" customWidth="1" min="9" max="9"/>
    <col width="18" customWidth="1" min="10" max="10"/>
    <col width="9" customWidth="1" min="11" max="11"/>
    <col width="9" customWidth="1" min="12" max="12"/>
    <col width="9" customWidth="1" min="13" max="13"/>
    <col width="16" customWidth="1" min="14" max="14"/>
    <col width="18" customWidth="1" min="15" max="15"/>
    <col width="18" customWidth="1" min="16" max="16"/>
  </cols>
  <sheetData>
    <row r="1" ht="26" customHeight="1">
      <c r="A1" s="1" t="inlineStr">
        <is>
          <t>Парк техники</t>
        </is>
      </c>
    </row>
    <row r="2" ht="18" customHeight="1">
      <c r="A2" s="2" t="inlineStr">
        <is>
          <t>Шаг 1: перепишите сюда всю технику. Класс выбирается из списка — интервалы ТО подставятся сами.</t>
        </is>
      </c>
    </row>
    <row r="3">
      <c r="M3" s="3" t="inlineStr">
        <is>
          <t xml:space="preserve">Заполняется руками. В Бортовом наработку присылают водители голосом → </t>
        </is>
      </c>
      <c r="P3" s="4" t="inlineStr">
        <is>
          <t>bortovoy.com</t>
        </is>
      </c>
    </row>
    <row r="4" ht="32" customHeight="1">
      <c r="A4" s="5" t="inlineStr">
        <is>
          <t>ID</t>
        </is>
      </c>
      <c r="B4" s="5" t="inlineStr">
        <is>
          <t>Марка и модель</t>
        </is>
      </c>
      <c r="C4" s="5" t="inlineStr">
        <is>
          <t>Год</t>
        </is>
      </c>
      <c r="D4" s="5" t="inlineStr">
        <is>
          <t>VIN / номер рамы</t>
        </is>
      </c>
      <c r="E4" s="5" t="inlineStr">
        <is>
          <t>Госномер</t>
        </is>
      </c>
      <c r="F4" s="5" t="inlineStr">
        <is>
          <t>Класс техники</t>
        </is>
      </c>
      <c r="G4" s="5" t="inlineStr">
        <is>
          <t>Текущая наработка</t>
        </is>
      </c>
      <c r="H4" s="5" t="inlineStr">
        <is>
          <t>Дата последнего ТО</t>
        </is>
      </c>
      <c r="I4" s="5" t="inlineStr">
        <is>
          <t>Тип последнего ТО</t>
        </is>
      </c>
      <c r="J4" s="5" t="inlineStr">
        <is>
          <t>Условия эксплуатации</t>
        </is>
      </c>
      <c r="K4" s="5" t="inlineStr">
        <is>
          <t>ТО-1</t>
        </is>
      </c>
      <c r="L4" s="5" t="inlineStr">
        <is>
          <t>ТО-2</t>
        </is>
      </c>
      <c r="M4" s="5" t="inlineStr">
        <is>
          <t>ТО-3</t>
        </is>
      </c>
      <c r="N4" s="5" t="inlineStr">
        <is>
          <t>Интервал с поправкой</t>
        </is>
      </c>
      <c r="O4" s="5" t="inlineStr">
        <is>
          <t>Наработка на последнее ТО</t>
        </is>
      </c>
      <c r="P4" s="5" t="inlineStr">
        <is>
          <t>Ответственный</t>
        </is>
      </c>
    </row>
    <row r="5">
      <c r="A5" s="6" t="inlineStr">
        <is>
          <t>Э-3</t>
        </is>
      </c>
      <c r="B5" s="6" t="inlineStr">
        <is>
          <t>Komatsu PC200-8</t>
        </is>
      </c>
      <c r="C5" s="7" t="n">
        <v>2018</v>
      </c>
      <c r="D5" s="6" t="inlineStr">
        <is>
          <t>KMTPC200X8A12345</t>
        </is>
      </c>
      <c r="E5" s="6" t="inlineStr">
        <is>
          <t>-</t>
        </is>
      </c>
      <c r="F5" s="6" t="inlineStr">
        <is>
          <t>Экскаватор гусеничный</t>
        </is>
      </c>
      <c r="G5" s="8" t="n">
        <v>6420</v>
      </c>
      <c r="H5" s="9">
        <f>DATEVALUE("2026-07-14")</f>
        <v/>
      </c>
      <c r="I5" s="6" t="inlineStr">
        <is>
          <t>ТО-2</t>
        </is>
      </c>
      <c r="J5" s="6" t="inlineStr">
        <is>
          <t>Тяжёлые</t>
        </is>
      </c>
      <c r="K5" s="8">
        <f>IF($F5="","",IFERROR(VLOOKUP($F5,'Справочник'!$A$5:$F$10,2,FALSE),""))</f>
        <v/>
      </c>
      <c r="L5" s="8">
        <f>IF($F5="","",IFERROR(VLOOKUP($F5,'Справочник'!$A$5:$F$10,3,FALSE),""))</f>
        <v/>
      </c>
      <c r="M5" s="8">
        <f>IF($F5="","",IFERROR(VLOOKUP($F5,'Справочник'!$A$5:$F$10,4,FALSE),""))</f>
        <v/>
      </c>
      <c r="N5" s="8">
        <f>IF(OR($F5="",$I5=""),"",ROUND(IFERROR(CHOOSE(MATCH($I5,{"ТО-1";"ТО-2";"ТО-3"},0),$K5,$L5,$M5),$L5)*IF($J5="Тяжёлые",0.75,1),0))</f>
        <v/>
      </c>
      <c r="O5" s="8" t="n">
        <v>6300</v>
      </c>
      <c r="P5" s="6" t="n"/>
    </row>
    <row r="6">
      <c r="A6" s="10" t="inlineStr">
        <is>
          <t>Б-10</t>
        </is>
      </c>
      <c r="B6" s="10" t="inlineStr">
        <is>
          <t>ЧТЗ Б10М</t>
        </is>
      </c>
      <c r="C6" s="11" t="n">
        <v>2016</v>
      </c>
      <c r="D6" s="10" t="inlineStr">
        <is>
          <t>XTZ0B10M6G002211</t>
        </is>
      </c>
      <c r="E6" s="10" t="inlineStr">
        <is>
          <t>-</t>
        </is>
      </c>
      <c r="F6" s="10" t="inlineStr">
        <is>
          <t>Бульдозер</t>
        </is>
      </c>
      <c r="G6" s="12" t="n">
        <v>4180</v>
      </c>
      <c r="H6" s="13">
        <f>DATEVALUE("2026-06-28")</f>
        <v/>
      </c>
      <c r="I6" s="10" t="inlineStr">
        <is>
          <t>ТО-2</t>
        </is>
      </c>
      <c r="J6" s="10" t="inlineStr">
        <is>
          <t>Тяжёлые</t>
        </is>
      </c>
      <c r="K6" s="12">
        <f>IF($F6="","",IFERROR(VLOOKUP($F6,'Справочник'!$A$5:$F$10,2,FALSE),""))</f>
        <v/>
      </c>
      <c r="L6" s="12">
        <f>IF($F6="","",IFERROR(VLOOKUP($F6,'Справочник'!$A$5:$F$10,3,FALSE),""))</f>
        <v/>
      </c>
      <c r="M6" s="12">
        <f>IF($F6="","",IFERROR(VLOOKUP($F6,'Справочник'!$A$5:$F$10,4,FALSE),""))</f>
        <v/>
      </c>
      <c r="N6" s="12">
        <f>IF(OR($F6="",$I6=""),"",ROUND(IFERROR(CHOOSE(MATCH($I6,{"ТО-1";"ТО-2";"ТО-3"},0),$K6,$L6,$M6),$L6)*IF($J6="Тяжёлые",0.75,1),0))</f>
        <v/>
      </c>
      <c r="O6" s="12" t="n">
        <v>4050</v>
      </c>
      <c r="P6" s="10" t="n"/>
    </row>
    <row r="7">
      <c r="A7" s="6" t="inlineStr">
        <is>
          <t>П-5</t>
        </is>
      </c>
      <c r="B7" s="6" t="inlineStr">
        <is>
          <t>Foton FL936F</t>
        </is>
      </c>
      <c r="C7" s="7" t="n">
        <v>2021</v>
      </c>
      <c r="D7" s="6" t="inlineStr">
        <is>
          <t>LGWFL936FMB07788</t>
        </is>
      </c>
      <c r="E7" s="6" t="inlineStr">
        <is>
          <t>-</t>
        </is>
      </c>
      <c r="F7" s="6" t="inlineStr">
        <is>
          <t>Погрузчик фронтальный</t>
        </is>
      </c>
      <c r="G7" s="8" t="n">
        <v>2760</v>
      </c>
      <c r="H7" s="9">
        <f>DATEVALUE("2026-08-02")</f>
        <v/>
      </c>
      <c r="I7" s="6" t="inlineStr">
        <is>
          <t>ТО-1</t>
        </is>
      </c>
      <c r="J7" s="6" t="inlineStr">
        <is>
          <t>Нормальные</t>
        </is>
      </c>
      <c r="K7" s="8">
        <f>IF($F7="","",IFERROR(VLOOKUP($F7,'Справочник'!$A$5:$F$10,2,FALSE),""))</f>
        <v/>
      </c>
      <c r="L7" s="8">
        <f>IF($F7="","",IFERROR(VLOOKUP($F7,'Справочник'!$A$5:$F$10,3,FALSE),""))</f>
        <v/>
      </c>
      <c r="M7" s="8">
        <f>IF($F7="","",IFERROR(VLOOKUP($F7,'Справочник'!$A$5:$F$10,4,FALSE),""))</f>
        <v/>
      </c>
      <c r="N7" s="8">
        <f>IF(OR($F7="",$I7=""),"",ROUND(IFERROR(CHOOSE(MATCH($I7,{"ТО-1";"ТО-2";"ТО-3"},0),$K7,$L7,$M7),$L7)*IF($J7="Тяжёлые",0.75,1),0))</f>
        <v/>
      </c>
      <c r="O7" s="8" t="n">
        <v>2700</v>
      </c>
      <c r="P7" s="6" t="n"/>
    </row>
    <row r="8">
      <c r="A8" s="10" t="inlineStr">
        <is>
          <t>С-7</t>
        </is>
      </c>
      <c r="B8" s="10" t="inlineStr">
        <is>
          <t>КамАЗ 65115</t>
        </is>
      </c>
      <c r="C8" s="11" t="n">
        <v>2019</v>
      </c>
      <c r="D8" s="10" t="inlineStr">
        <is>
          <t>XTC651153K1290043</t>
        </is>
      </c>
      <c r="E8" s="10" t="inlineStr">
        <is>
          <t>А123ВС 154</t>
        </is>
      </c>
      <c r="F8" s="10" t="inlineStr">
        <is>
          <t>Грузовик / самосвал</t>
        </is>
      </c>
      <c r="G8" s="12" t="n">
        <v>148500</v>
      </c>
      <c r="H8" s="13">
        <f>DATEVALUE("2026-07-30")</f>
        <v/>
      </c>
      <c r="I8" s="10" t="inlineStr">
        <is>
          <t>ТО-1</t>
        </is>
      </c>
      <c r="J8" s="10" t="inlineStr">
        <is>
          <t>Нормальные</t>
        </is>
      </c>
      <c r="K8" s="12">
        <f>IF($F8="","",IFERROR(VLOOKUP($F8,'Справочник'!$A$5:$F$10,2,FALSE),""))</f>
        <v/>
      </c>
      <c r="L8" s="12">
        <f>IF($F8="","",IFERROR(VLOOKUP($F8,'Справочник'!$A$5:$F$10,3,FALSE),""))</f>
        <v/>
      </c>
      <c r="M8" s="12">
        <f>IF($F8="","",IFERROR(VLOOKUP($F8,'Справочник'!$A$5:$F$10,4,FALSE),""))</f>
        <v/>
      </c>
      <c r="N8" s="12">
        <f>IF(OR($F8="",$I8=""),"",ROUND(IFERROR(CHOOSE(MATCH($I8,{"ТО-1";"ТО-2";"ТО-3"},0),$K8,$L8,$M8),$L8)*IF($J8="Тяжёлые",0.75,1),0))</f>
        <v/>
      </c>
      <c r="O8" s="12" t="n">
        <v>140000</v>
      </c>
      <c r="P8" s="10" t="n"/>
    </row>
    <row r="9">
      <c r="A9" s="6" t="inlineStr">
        <is>
          <t>Т-2</t>
        </is>
      </c>
      <c r="B9" s="6" t="inlineStr">
        <is>
          <t>МТЗ-82.1</t>
        </is>
      </c>
      <c r="C9" s="7" t="n">
        <v>2020</v>
      </c>
      <c r="D9" s="6" t="inlineStr">
        <is>
          <t>Y4M8212LK0567890</t>
        </is>
      </c>
      <c r="E9" s="6" t="inlineStr">
        <is>
          <t>9012 АА 54</t>
        </is>
      </c>
      <c r="F9" s="6" t="inlineStr">
        <is>
          <t>Трактор колёсный</t>
        </is>
      </c>
      <c r="G9" s="8" t="n">
        <v>3145</v>
      </c>
      <c r="H9" s="9">
        <f>DATEVALUE("2026-08-11")</f>
        <v/>
      </c>
      <c r="I9" s="6" t="inlineStr">
        <is>
          <t>ТО-2</t>
        </is>
      </c>
      <c r="J9" s="6" t="inlineStr">
        <is>
          <t>Нормальные</t>
        </is>
      </c>
      <c r="K9" s="8">
        <f>IF($F9="","",IFERROR(VLOOKUP($F9,'Справочник'!$A$5:$F$10,2,FALSE),""))</f>
        <v/>
      </c>
      <c r="L9" s="8">
        <f>IF($F9="","",IFERROR(VLOOKUP($F9,'Справочник'!$A$5:$F$10,3,FALSE),""))</f>
        <v/>
      </c>
      <c r="M9" s="8">
        <f>IF($F9="","",IFERROR(VLOOKUP($F9,'Справочник'!$A$5:$F$10,4,FALSE),""))</f>
        <v/>
      </c>
      <c r="N9" s="8">
        <f>IF(OR($F9="",$I9=""),"",ROUND(IFERROR(CHOOSE(MATCH($I9,{"ТО-1";"ТО-2";"ТО-3"},0),$K9,$L9,$M9),$L9)*IF($J9="Тяжёлые",0.75,1),0))</f>
        <v/>
      </c>
      <c r="O9" s="8" t="n">
        <v>3000</v>
      </c>
      <c r="P9" s="6" t="n"/>
    </row>
    <row r="10">
      <c r="A10" s="14" t="n"/>
      <c r="B10" s="14" t="n"/>
      <c r="C10" s="15" t="n"/>
      <c r="D10" s="14" t="n"/>
      <c r="E10" s="14" t="n"/>
      <c r="F10" s="14" t="n"/>
      <c r="G10" s="16" t="n"/>
      <c r="H10" s="17" t="n"/>
      <c r="I10" s="14" t="n"/>
      <c r="J10" s="14" t="n"/>
      <c r="K10" s="16">
        <f>IF($F10="","",IFERROR(VLOOKUP($F10,'Справочник'!$A$5:$F$10,2,FALSE),""))</f>
        <v/>
      </c>
      <c r="L10" s="16">
        <f>IF($F10="","",IFERROR(VLOOKUP($F10,'Справочник'!$A$5:$F$10,3,FALSE),""))</f>
        <v/>
      </c>
      <c r="M10" s="16">
        <f>IF($F10="","",IFERROR(VLOOKUP($F10,'Справочник'!$A$5:$F$10,4,FALSE),""))</f>
        <v/>
      </c>
      <c r="N10" s="16">
        <f>IF(OR($F10="",$I10=""),"",ROUND(IFERROR(CHOOSE(MATCH($I10,{"ТО-1";"ТО-2";"ТО-3"},0),$K10,$L10,$M10),$L10)*IF($J10="Тяжёлые",0.75,1),0))</f>
        <v/>
      </c>
      <c r="O10" s="16" t="n"/>
      <c r="P10" s="14" t="n"/>
    </row>
    <row r="11">
      <c r="A11" s="18" t="n"/>
      <c r="B11" s="18" t="n"/>
      <c r="C11" s="19" t="n"/>
      <c r="D11" s="18" t="n"/>
      <c r="E11" s="18" t="n"/>
      <c r="F11" s="18" t="n"/>
      <c r="G11" s="20" t="n"/>
      <c r="H11" s="21" t="n"/>
      <c r="I11" s="18" t="n"/>
      <c r="J11" s="18" t="n"/>
      <c r="K11" s="20">
        <f>IF($F11="","",IFERROR(VLOOKUP($F11,'Справочник'!$A$5:$F$10,2,FALSE),""))</f>
        <v/>
      </c>
      <c r="L11" s="20">
        <f>IF($F11="","",IFERROR(VLOOKUP($F11,'Справочник'!$A$5:$F$10,3,FALSE),""))</f>
        <v/>
      </c>
      <c r="M11" s="20">
        <f>IF($F11="","",IFERROR(VLOOKUP($F11,'Справочник'!$A$5:$F$10,4,FALSE),""))</f>
        <v/>
      </c>
      <c r="N11" s="20">
        <f>IF(OR($F11="",$I11=""),"",ROUND(IFERROR(CHOOSE(MATCH($I11,{"ТО-1";"ТО-2";"ТО-3"},0),$K11,$L11,$M11),$L11)*IF($J11="Тяжёлые",0.75,1),0))</f>
        <v/>
      </c>
      <c r="O11" s="20" t="n"/>
      <c r="P11" s="18" t="n"/>
    </row>
    <row r="12">
      <c r="A12" s="14" t="n"/>
      <c r="B12" s="14" t="n"/>
      <c r="C12" s="15" t="n"/>
      <c r="D12" s="14" t="n"/>
      <c r="E12" s="14" t="n"/>
      <c r="F12" s="14" t="n"/>
      <c r="G12" s="16" t="n"/>
      <c r="H12" s="17" t="n"/>
      <c r="I12" s="14" t="n"/>
      <c r="J12" s="14" t="n"/>
      <c r="K12" s="16">
        <f>IF($F12="","",IFERROR(VLOOKUP($F12,'Справочник'!$A$5:$F$10,2,FALSE),""))</f>
        <v/>
      </c>
      <c r="L12" s="16">
        <f>IF($F12="","",IFERROR(VLOOKUP($F12,'Справочник'!$A$5:$F$10,3,FALSE),""))</f>
        <v/>
      </c>
      <c r="M12" s="16">
        <f>IF($F12="","",IFERROR(VLOOKUP($F12,'Справочник'!$A$5:$F$10,4,FALSE),""))</f>
        <v/>
      </c>
      <c r="N12" s="16">
        <f>IF(OR($F12="",$I12=""),"",ROUND(IFERROR(CHOOSE(MATCH($I12,{"ТО-1";"ТО-2";"ТО-3"},0),$K12,$L12,$M12),$L12)*IF($J12="Тяжёлые",0.75,1),0))</f>
        <v/>
      </c>
      <c r="O12" s="16" t="n"/>
      <c r="P12" s="14" t="n"/>
    </row>
    <row r="13">
      <c r="A13" s="18" t="n"/>
      <c r="B13" s="18" t="n"/>
      <c r="C13" s="19" t="n"/>
      <c r="D13" s="18" t="n"/>
      <c r="E13" s="18" t="n"/>
      <c r="F13" s="18" t="n"/>
      <c r="G13" s="20" t="n"/>
      <c r="H13" s="21" t="n"/>
      <c r="I13" s="18" t="n"/>
      <c r="J13" s="18" t="n"/>
      <c r="K13" s="20">
        <f>IF($F13="","",IFERROR(VLOOKUP($F13,'Справочник'!$A$5:$F$10,2,FALSE),""))</f>
        <v/>
      </c>
      <c r="L13" s="20">
        <f>IF($F13="","",IFERROR(VLOOKUP($F13,'Справочник'!$A$5:$F$10,3,FALSE),""))</f>
        <v/>
      </c>
      <c r="M13" s="20">
        <f>IF($F13="","",IFERROR(VLOOKUP($F13,'Справочник'!$A$5:$F$10,4,FALSE),""))</f>
        <v/>
      </c>
      <c r="N13" s="20">
        <f>IF(OR($F13="",$I13=""),"",ROUND(IFERROR(CHOOSE(MATCH($I13,{"ТО-1";"ТО-2";"ТО-3"},0),$K13,$L13,$M13),$L13)*IF($J13="Тяжёлые",0.75,1),0))</f>
        <v/>
      </c>
      <c r="O13" s="20" t="n"/>
      <c r="P13" s="18" t="n"/>
    </row>
    <row r="14">
      <c r="A14" s="14" t="n"/>
      <c r="B14" s="14" t="n"/>
      <c r="C14" s="15" t="n"/>
      <c r="D14" s="14" t="n"/>
      <c r="E14" s="14" t="n"/>
      <c r="F14" s="14" t="n"/>
      <c r="G14" s="16" t="n"/>
      <c r="H14" s="17" t="n"/>
      <c r="I14" s="14" t="n"/>
      <c r="J14" s="14" t="n"/>
      <c r="K14" s="16">
        <f>IF($F14="","",IFERROR(VLOOKUP($F14,'Справочник'!$A$5:$F$10,2,FALSE),""))</f>
        <v/>
      </c>
      <c r="L14" s="16">
        <f>IF($F14="","",IFERROR(VLOOKUP($F14,'Справочник'!$A$5:$F$10,3,FALSE),""))</f>
        <v/>
      </c>
      <c r="M14" s="16">
        <f>IF($F14="","",IFERROR(VLOOKUP($F14,'Справочник'!$A$5:$F$10,4,FALSE),""))</f>
        <v/>
      </c>
      <c r="N14" s="16">
        <f>IF(OR($F14="",$I14=""),"",ROUND(IFERROR(CHOOSE(MATCH($I14,{"ТО-1";"ТО-2";"ТО-3"},0),$K14,$L14,$M14),$L14)*IF($J14="Тяжёлые",0.75,1),0))</f>
        <v/>
      </c>
      <c r="O14" s="16" t="n"/>
      <c r="P14" s="14" t="n"/>
    </row>
    <row r="15">
      <c r="A15" s="18" t="n"/>
      <c r="B15" s="18" t="n"/>
      <c r="C15" s="19" t="n"/>
      <c r="D15" s="18" t="n"/>
      <c r="E15" s="18" t="n"/>
      <c r="F15" s="18" t="n"/>
      <c r="G15" s="20" t="n"/>
      <c r="H15" s="21" t="n"/>
      <c r="I15" s="18" t="n"/>
      <c r="J15" s="18" t="n"/>
      <c r="K15" s="20">
        <f>IF($F15="","",IFERROR(VLOOKUP($F15,'Справочник'!$A$5:$F$10,2,FALSE),""))</f>
        <v/>
      </c>
      <c r="L15" s="20">
        <f>IF($F15="","",IFERROR(VLOOKUP($F15,'Справочник'!$A$5:$F$10,3,FALSE),""))</f>
        <v/>
      </c>
      <c r="M15" s="20">
        <f>IF($F15="","",IFERROR(VLOOKUP($F15,'Справочник'!$A$5:$F$10,4,FALSE),""))</f>
        <v/>
      </c>
      <c r="N15" s="20">
        <f>IF(OR($F15="",$I15=""),"",ROUND(IFERROR(CHOOSE(MATCH($I15,{"ТО-1";"ТО-2";"ТО-3"},0),$K15,$L15,$M15),$L15)*IF($J15="Тяжёлые",0.75,1),0))</f>
        <v/>
      </c>
      <c r="O15" s="20" t="n"/>
      <c r="P15" s="18" t="n"/>
    </row>
    <row r="16">
      <c r="A16" s="14" t="n"/>
      <c r="B16" s="14" t="n"/>
      <c r="C16" s="15" t="n"/>
      <c r="D16" s="14" t="n"/>
      <c r="E16" s="14" t="n"/>
      <c r="F16" s="14" t="n"/>
      <c r="G16" s="16" t="n"/>
      <c r="H16" s="17" t="n"/>
      <c r="I16" s="14" t="n"/>
      <c r="J16" s="14" t="n"/>
      <c r="K16" s="16">
        <f>IF($F16="","",IFERROR(VLOOKUP($F16,'Справочник'!$A$5:$F$10,2,FALSE),""))</f>
        <v/>
      </c>
      <c r="L16" s="16">
        <f>IF($F16="","",IFERROR(VLOOKUP($F16,'Справочник'!$A$5:$F$10,3,FALSE),""))</f>
        <v/>
      </c>
      <c r="M16" s="16">
        <f>IF($F16="","",IFERROR(VLOOKUP($F16,'Справочник'!$A$5:$F$10,4,FALSE),""))</f>
        <v/>
      </c>
      <c r="N16" s="16">
        <f>IF(OR($F16="",$I16=""),"",ROUND(IFERROR(CHOOSE(MATCH($I16,{"ТО-1";"ТО-2";"ТО-3"},0),$K16,$L16,$M16),$L16)*IF($J16="Тяжёлые",0.75,1),0))</f>
        <v/>
      </c>
      <c r="O16" s="16" t="n"/>
      <c r="P16" s="14" t="n"/>
    </row>
    <row r="17">
      <c r="A17" s="18" t="n"/>
      <c r="B17" s="18" t="n"/>
      <c r="C17" s="19" t="n"/>
      <c r="D17" s="18" t="n"/>
      <c r="E17" s="18" t="n"/>
      <c r="F17" s="18" t="n"/>
      <c r="G17" s="20" t="n"/>
      <c r="H17" s="21" t="n"/>
      <c r="I17" s="18" t="n"/>
      <c r="J17" s="18" t="n"/>
      <c r="K17" s="20">
        <f>IF($F17="","",IFERROR(VLOOKUP($F17,'Справочник'!$A$5:$F$10,2,FALSE),""))</f>
        <v/>
      </c>
      <c r="L17" s="20">
        <f>IF($F17="","",IFERROR(VLOOKUP($F17,'Справочник'!$A$5:$F$10,3,FALSE),""))</f>
        <v/>
      </c>
      <c r="M17" s="20">
        <f>IF($F17="","",IFERROR(VLOOKUP($F17,'Справочник'!$A$5:$F$10,4,FALSE),""))</f>
        <v/>
      </c>
      <c r="N17" s="20">
        <f>IF(OR($F17="",$I17=""),"",ROUND(IFERROR(CHOOSE(MATCH($I17,{"ТО-1";"ТО-2";"ТО-3"},0),$K17,$L17,$M17),$L17)*IF($J17="Тяжёлые",0.75,1),0))</f>
        <v/>
      </c>
      <c r="O17" s="20" t="n"/>
      <c r="P17" s="18" t="n"/>
    </row>
    <row r="18">
      <c r="A18" s="14" t="n"/>
      <c r="B18" s="14" t="n"/>
      <c r="C18" s="15" t="n"/>
      <c r="D18" s="14" t="n"/>
      <c r="E18" s="14" t="n"/>
      <c r="F18" s="14" t="n"/>
      <c r="G18" s="16" t="n"/>
      <c r="H18" s="17" t="n"/>
      <c r="I18" s="14" t="n"/>
      <c r="J18" s="14" t="n"/>
      <c r="K18" s="16">
        <f>IF($F18="","",IFERROR(VLOOKUP($F18,'Справочник'!$A$5:$F$10,2,FALSE),""))</f>
        <v/>
      </c>
      <c r="L18" s="16">
        <f>IF($F18="","",IFERROR(VLOOKUP($F18,'Справочник'!$A$5:$F$10,3,FALSE),""))</f>
        <v/>
      </c>
      <c r="M18" s="16">
        <f>IF($F18="","",IFERROR(VLOOKUP($F18,'Справочник'!$A$5:$F$10,4,FALSE),""))</f>
        <v/>
      </c>
      <c r="N18" s="16">
        <f>IF(OR($F18="",$I18=""),"",ROUND(IFERROR(CHOOSE(MATCH($I18,{"ТО-1";"ТО-2";"ТО-3"},0),$K18,$L18,$M18),$L18)*IF($J18="Тяжёлые",0.75,1),0))</f>
        <v/>
      </c>
      <c r="O18" s="16" t="n"/>
      <c r="P18" s="14" t="n"/>
    </row>
    <row r="19">
      <c r="A19" s="18" t="n"/>
      <c r="B19" s="18" t="n"/>
      <c r="C19" s="19" t="n"/>
      <c r="D19" s="18" t="n"/>
      <c r="E19" s="18" t="n"/>
      <c r="F19" s="18" t="n"/>
      <c r="G19" s="20" t="n"/>
      <c r="H19" s="21" t="n"/>
      <c r="I19" s="18" t="n"/>
      <c r="J19" s="18" t="n"/>
      <c r="K19" s="20">
        <f>IF($F19="","",IFERROR(VLOOKUP($F19,'Справочник'!$A$5:$F$10,2,FALSE),""))</f>
        <v/>
      </c>
      <c r="L19" s="20">
        <f>IF($F19="","",IFERROR(VLOOKUP($F19,'Справочник'!$A$5:$F$10,3,FALSE),""))</f>
        <v/>
      </c>
      <c r="M19" s="20">
        <f>IF($F19="","",IFERROR(VLOOKUP($F19,'Справочник'!$A$5:$F$10,4,FALSE),""))</f>
        <v/>
      </c>
      <c r="N19" s="20">
        <f>IF(OR($F19="",$I19=""),"",ROUND(IFERROR(CHOOSE(MATCH($I19,{"ТО-1";"ТО-2";"ТО-3"},0),$K19,$L19,$M19),$L19)*IF($J19="Тяжёлые",0.75,1),0))</f>
        <v/>
      </c>
      <c r="O19" s="20" t="n"/>
      <c r="P19" s="18" t="n"/>
    </row>
    <row r="20">
      <c r="A20" s="14" t="n"/>
      <c r="B20" s="14" t="n"/>
      <c r="C20" s="15" t="n"/>
      <c r="D20" s="14" t="n"/>
      <c r="E20" s="14" t="n"/>
      <c r="F20" s="14" t="n"/>
      <c r="G20" s="16" t="n"/>
      <c r="H20" s="17" t="n"/>
      <c r="I20" s="14" t="n"/>
      <c r="J20" s="14" t="n"/>
      <c r="K20" s="16">
        <f>IF($F20="","",IFERROR(VLOOKUP($F20,'Справочник'!$A$5:$F$10,2,FALSE),""))</f>
        <v/>
      </c>
      <c r="L20" s="16">
        <f>IF($F20="","",IFERROR(VLOOKUP($F20,'Справочник'!$A$5:$F$10,3,FALSE),""))</f>
        <v/>
      </c>
      <c r="M20" s="16">
        <f>IF($F20="","",IFERROR(VLOOKUP($F20,'Справочник'!$A$5:$F$10,4,FALSE),""))</f>
        <v/>
      </c>
      <c r="N20" s="16">
        <f>IF(OR($F20="",$I20=""),"",ROUND(IFERROR(CHOOSE(MATCH($I20,{"ТО-1";"ТО-2";"ТО-3"},0),$K20,$L20,$M20),$L20)*IF($J20="Тяжёлые",0.75,1),0))</f>
        <v/>
      </c>
      <c r="O20" s="16" t="n"/>
      <c r="P20" s="14" t="n"/>
    </row>
    <row r="21">
      <c r="A21" s="18" t="n"/>
      <c r="B21" s="18" t="n"/>
      <c r="C21" s="19" t="n"/>
      <c r="D21" s="18" t="n"/>
      <c r="E21" s="18" t="n"/>
      <c r="F21" s="18" t="n"/>
      <c r="G21" s="20" t="n"/>
      <c r="H21" s="21" t="n"/>
      <c r="I21" s="18" t="n"/>
      <c r="J21" s="18" t="n"/>
      <c r="K21" s="20">
        <f>IF($F21="","",IFERROR(VLOOKUP($F21,'Справочник'!$A$5:$F$10,2,FALSE),""))</f>
        <v/>
      </c>
      <c r="L21" s="20">
        <f>IF($F21="","",IFERROR(VLOOKUP($F21,'Справочник'!$A$5:$F$10,3,FALSE),""))</f>
        <v/>
      </c>
      <c r="M21" s="20">
        <f>IF($F21="","",IFERROR(VLOOKUP($F21,'Справочник'!$A$5:$F$10,4,FALSE),""))</f>
        <v/>
      </c>
      <c r="N21" s="20">
        <f>IF(OR($F21="",$I21=""),"",ROUND(IFERROR(CHOOSE(MATCH($I21,{"ТО-1";"ТО-2";"ТО-3"},0),$K21,$L21,$M21),$L21)*IF($J21="Тяжёлые",0.75,1),0))</f>
        <v/>
      </c>
      <c r="O21" s="20" t="n"/>
      <c r="P21" s="18" t="n"/>
    </row>
    <row r="22">
      <c r="A22" s="14" t="n"/>
      <c r="B22" s="14" t="n"/>
      <c r="C22" s="15" t="n"/>
      <c r="D22" s="14" t="n"/>
      <c r="E22" s="14" t="n"/>
      <c r="F22" s="14" t="n"/>
      <c r="G22" s="16" t="n"/>
      <c r="H22" s="17" t="n"/>
      <c r="I22" s="14" t="n"/>
      <c r="J22" s="14" t="n"/>
      <c r="K22" s="16">
        <f>IF($F22="","",IFERROR(VLOOKUP($F22,'Справочник'!$A$5:$F$10,2,FALSE),""))</f>
        <v/>
      </c>
      <c r="L22" s="16">
        <f>IF($F22="","",IFERROR(VLOOKUP($F22,'Справочник'!$A$5:$F$10,3,FALSE),""))</f>
        <v/>
      </c>
      <c r="M22" s="16">
        <f>IF($F22="","",IFERROR(VLOOKUP($F22,'Справочник'!$A$5:$F$10,4,FALSE),""))</f>
        <v/>
      </c>
      <c r="N22" s="16">
        <f>IF(OR($F22="",$I22=""),"",ROUND(IFERROR(CHOOSE(MATCH($I22,{"ТО-1";"ТО-2";"ТО-3"},0),$K22,$L22,$M22),$L22)*IF($J22="Тяжёлые",0.75,1),0))</f>
        <v/>
      </c>
      <c r="O22" s="16" t="n"/>
      <c r="P22" s="14" t="n"/>
    </row>
    <row r="23">
      <c r="A23" s="18" t="n"/>
      <c r="B23" s="18" t="n"/>
      <c r="C23" s="19" t="n"/>
      <c r="D23" s="18" t="n"/>
      <c r="E23" s="18" t="n"/>
      <c r="F23" s="18" t="n"/>
      <c r="G23" s="20" t="n"/>
      <c r="H23" s="21" t="n"/>
      <c r="I23" s="18" t="n"/>
      <c r="J23" s="18" t="n"/>
      <c r="K23" s="20">
        <f>IF($F23="","",IFERROR(VLOOKUP($F23,'Справочник'!$A$5:$F$10,2,FALSE),""))</f>
        <v/>
      </c>
      <c r="L23" s="20">
        <f>IF($F23="","",IFERROR(VLOOKUP($F23,'Справочник'!$A$5:$F$10,3,FALSE),""))</f>
        <v/>
      </c>
      <c r="M23" s="20">
        <f>IF($F23="","",IFERROR(VLOOKUP($F23,'Справочник'!$A$5:$F$10,4,FALSE),""))</f>
        <v/>
      </c>
      <c r="N23" s="20">
        <f>IF(OR($F23="",$I23=""),"",ROUND(IFERROR(CHOOSE(MATCH($I23,{"ТО-1";"ТО-2";"ТО-3"},0),$K23,$L23,$M23),$L23)*IF($J23="Тяжёлые",0.75,1),0))</f>
        <v/>
      </c>
      <c r="O23" s="20" t="n"/>
      <c r="P23" s="18" t="n"/>
    </row>
    <row r="24">
      <c r="A24" s="14" t="n"/>
      <c r="B24" s="14" t="n"/>
      <c r="C24" s="15" t="n"/>
      <c r="D24" s="14" t="n"/>
      <c r="E24" s="14" t="n"/>
      <c r="F24" s="14" t="n"/>
      <c r="G24" s="16" t="n"/>
      <c r="H24" s="17" t="n"/>
      <c r="I24" s="14" t="n"/>
      <c r="J24" s="14" t="n"/>
      <c r="K24" s="16">
        <f>IF($F24="","",IFERROR(VLOOKUP($F24,'Справочник'!$A$5:$F$10,2,FALSE),""))</f>
        <v/>
      </c>
      <c r="L24" s="16">
        <f>IF($F24="","",IFERROR(VLOOKUP($F24,'Справочник'!$A$5:$F$10,3,FALSE),""))</f>
        <v/>
      </c>
      <c r="M24" s="16">
        <f>IF($F24="","",IFERROR(VLOOKUP($F24,'Справочник'!$A$5:$F$10,4,FALSE),""))</f>
        <v/>
      </c>
      <c r="N24" s="16">
        <f>IF(OR($F24="",$I24=""),"",ROUND(IFERROR(CHOOSE(MATCH($I24,{"ТО-1";"ТО-2";"ТО-3"},0),$K24,$L24,$M24),$L24)*IF($J24="Тяжёлые",0.75,1),0))</f>
        <v/>
      </c>
      <c r="O24" s="16" t="n"/>
      <c r="P24" s="14" t="n"/>
    </row>
    <row r="25">
      <c r="A25" s="18" t="n"/>
      <c r="B25" s="18" t="n"/>
      <c r="C25" s="19" t="n"/>
      <c r="D25" s="18" t="n"/>
      <c r="E25" s="18" t="n"/>
      <c r="F25" s="18" t="n"/>
      <c r="G25" s="20" t="n"/>
      <c r="H25" s="21" t="n"/>
      <c r="I25" s="18" t="n"/>
      <c r="J25" s="18" t="n"/>
      <c r="K25" s="20">
        <f>IF($F25="","",IFERROR(VLOOKUP($F25,'Справочник'!$A$5:$F$10,2,FALSE),""))</f>
        <v/>
      </c>
      <c r="L25" s="20">
        <f>IF($F25="","",IFERROR(VLOOKUP($F25,'Справочник'!$A$5:$F$10,3,FALSE),""))</f>
        <v/>
      </c>
      <c r="M25" s="20">
        <f>IF($F25="","",IFERROR(VLOOKUP($F25,'Справочник'!$A$5:$F$10,4,FALSE),""))</f>
        <v/>
      </c>
      <c r="N25" s="20">
        <f>IF(OR($F25="",$I25=""),"",ROUND(IFERROR(CHOOSE(MATCH($I25,{"ТО-1";"ТО-2";"ТО-3"},0),$K25,$L25,$M25),$L25)*IF($J25="Тяжёлые",0.75,1),0))</f>
        <v/>
      </c>
      <c r="O25" s="20" t="n"/>
      <c r="P25" s="18" t="n"/>
    </row>
    <row r="26">
      <c r="A26" s="14" t="n"/>
      <c r="B26" s="14" t="n"/>
      <c r="C26" s="15" t="n"/>
      <c r="D26" s="14" t="n"/>
      <c r="E26" s="14" t="n"/>
      <c r="F26" s="14" t="n"/>
      <c r="G26" s="16" t="n"/>
      <c r="H26" s="17" t="n"/>
      <c r="I26" s="14" t="n"/>
      <c r="J26" s="14" t="n"/>
      <c r="K26" s="16">
        <f>IF($F26="","",IFERROR(VLOOKUP($F26,'Справочник'!$A$5:$F$10,2,FALSE),""))</f>
        <v/>
      </c>
      <c r="L26" s="16">
        <f>IF($F26="","",IFERROR(VLOOKUP($F26,'Справочник'!$A$5:$F$10,3,FALSE),""))</f>
        <v/>
      </c>
      <c r="M26" s="16">
        <f>IF($F26="","",IFERROR(VLOOKUP($F26,'Справочник'!$A$5:$F$10,4,FALSE),""))</f>
        <v/>
      </c>
      <c r="N26" s="16">
        <f>IF(OR($F26="",$I26=""),"",ROUND(IFERROR(CHOOSE(MATCH($I26,{"ТО-1";"ТО-2";"ТО-3"},0),$K26,$L26,$M26),$L26)*IF($J26="Тяжёлые",0.75,1),0))</f>
        <v/>
      </c>
      <c r="O26" s="16" t="n"/>
      <c r="P26" s="14" t="n"/>
    </row>
    <row r="27">
      <c r="A27" s="18" t="n"/>
      <c r="B27" s="18" t="n"/>
      <c r="C27" s="19" t="n"/>
      <c r="D27" s="18" t="n"/>
      <c r="E27" s="18" t="n"/>
      <c r="F27" s="18" t="n"/>
      <c r="G27" s="20" t="n"/>
      <c r="H27" s="21" t="n"/>
      <c r="I27" s="18" t="n"/>
      <c r="J27" s="18" t="n"/>
      <c r="K27" s="20">
        <f>IF($F27="","",IFERROR(VLOOKUP($F27,'Справочник'!$A$5:$F$10,2,FALSE),""))</f>
        <v/>
      </c>
      <c r="L27" s="20">
        <f>IF($F27="","",IFERROR(VLOOKUP($F27,'Справочник'!$A$5:$F$10,3,FALSE),""))</f>
        <v/>
      </c>
      <c r="M27" s="20">
        <f>IF($F27="","",IFERROR(VLOOKUP($F27,'Справочник'!$A$5:$F$10,4,FALSE),""))</f>
        <v/>
      </c>
      <c r="N27" s="20">
        <f>IF(OR($F27="",$I27=""),"",ROUND(IFERROR(CHOOSE(MATCH($I27,{"ТО-1";"ТО-2";"ТО-3"},0),$K27,$L27,$M27),$L27)*IF($J27="Тяжёлые",0.75,1),0))</f>
        <v/>
      </c>
      <c r="O27" s="20" t="n"/>
      <c r="P27" s="18" t="n"/>
    </row>
    <row r="28">
      <c r="A28" s="14" t="n"/>
      <c r="B28" s="14" t="n"/>
      <c r="C28" s="15" t="n"/>
      <c r="D28" s="14" t="n"/>
      <c r="E28" s="14" t="n"/>
      <c r="F28" s="14" t="n"/>
      <c r="G28" s="16" t="n"/>
      <c r="H28" s="17" t="n"/>
      <c r="I28" s="14" t="n"/>
      <c r="J28" s="14" t="n"/>
      <c r="K28" s="16">
        <f>IF($F28="","",IFERROR(VLOOKUP($F28,'Справочник'!$A$5:$F$10,2,FALSE),""))</f>
        <v/>
      </c>
      <c r="L28" s="16">
        <f>IF($F28="","",IFERROR(VLOOKUP($F28,'Справочник'!$A$5:$F$10,3,FALSE),""))</f>
        <v/>
      </c>
      <c r="M28" s="16">
        <f>IF($F28="","",IFERROR(VLOOKUP($F28,'Справочник'!$A$5:$F$10,4,FALSE),""))</f>
        <v/>
      </c>
      <c r="N28" s="16">
        <f>IF(OR($F28="",$I28=""),"",ROUND(IFERROR(CHOOSE(MATCH($I28,{"ТО-1";"ТО-2";"ТО-3"},0),$K28,$L28,$M28),$L28)*IF($J28="Тяжёлые",0.75,1),0))</f>
        <v/>
      </c>
      <c r="O28" s="16" t="n"/>
      <c r="P28" s="14" t="n"/>
    </row>
    <row r="29">
      <c r="A29" s="18" t="n"/>
      <c r="B29" s="18" t="n"/>
      <c r="C29" s="19" t="n"/>
      <c r="D29" s="18" t="n"/>
      <c r="E29" s="18" t="n"/>
      <c r="F29" s="18" t="n"/>
      <c r="G29" s="20" t="n"/>
      <c r="H29" s="21" t="n"/>
      <c r="I29" s="18" t="n"/>
      <c r="J29" s="18" t="n"/>
      <c r="K29" s="20">
        <f>IF($F29="","",IFERROR(VLOOKUP($F29,'Справочник'!$A$5:$F$10,2,FALSE),""))</f>
        <v/>
      </c>
      <c r="L29" s="20">
        <f>IF($F29="","",IFERROR(VLOOKUP($F29,'Справочник'!$A$5:$F$10,3,FALSE),""))</f>
        <v/>
      </c>
      <c r="M29" s="20">
        <f>IF($F29="","",IFERROR(VLOOKUP($F29,'Справочник'!$A$5:$F$10,4,FALSE),""))</f>
        <v/>
      </c>
      <c r="N29" s="20">
        <f>IF(OR($F29="",$I29=""),"",ROUND(IFERROR(CHOOSE(MATCH($I29,{"ТО-1";"ТО-2";"ТО-3"},0),$K29,$L29,$M29),$L29)*IF($J29="Тяжёлые",0.75,1),0))</f>
        <v/>
      </c>
      <c r="O29" s="20" t="n"/>
      <c r="P29" s="18" t="n"/>
    </row>
    <row r="30">
      <c r="A30" s="14" t="n"/>
      <c r="B30" s="14" t="n"/>
      <c r="C30" s="15" t="n"/>
      <c r="D30" s="14" t="n"/>
      <c r="E30" s="14" t="n"/>
      <c r="F30" s="14" t="n"/>
      <c r="G30" s="16" t="n"/>
      <c r="H30" s="17" t="n"/>
      <c r="I30" s="14" t="n"/>
      <c r="J30" s="14" t="n"/>
      <c r="K30" s="16">
        <f>IF($F30="","",IFERROR(VLOOKUP($F30,'Справочник'!$A$5:$F$10,2,FALSE),""))</f>
        <v/>
      </c>
      <c r="L30" s="16">
        <f>IF($F30="","",IFERROR(VLOOKUP($F30,'Справочник'!$A$5:$F$10,3,FALSE),""))</f>
        <v/>
      </c>
      <c r="M30" s="16">
        <f>IF($F30="","",IFERROR(VLOOKUP($F30,'Справочник'!$A$5:$F$10,4,FALSE),""))</f>
        <v/>
      </c>
      <c r="N30" s="16">
        <f>IF(OR($F30="",$I30=""),"",ROUND(IFERROR(CHOOSE(MATCH($I30,{"ТО-1";"ТО-2";"ТО-3"},0),$K30,$L30,$M30),$L30)*IF($J30="Тяжёлые",0.75,1),0))</f>
        <v/>
      </c>
      <c r="O30" s="16" t="n"/>
      <c r="P30" s="14" t="n"/>
    </row>
    <row r="31">
      <c r="A31" s="18" t="n"/>
      <c r="B31" s="18" t="n"/>
      <c r="C31" s="19" t="n"/>
      <c r="D31" s="18" t="n"/>
      <c r="E31" s="18" t="n"/>
      <c r="F31" s="18" t="n"/>
      <c r="G31" s="20" t="n"/>
      <c r="H31" s="21" t="n"/>
      <c r="I31" s="18" t="n"/>
      <c r="J31" s="18" t="n"/>
      <c r="K31" s="20">
        <f>IF($F31="","",IFERROR(VLOOKUP($F31,'Справочник'!$A$5:$F$10,2,FALSE),""))</f>
        <v/>
      </c>
      <c r="L31" s="20">
        <f>IF($F31="","",IFERROR(VLOOKUP($F31,'Справочник'!$A$5:$F$10,3,FALSE),""))</f>
        <v/>
      </c>
      <c r="M31" s="20">
        <f>IF($F31="","",IFERROR(VLOOKUP($F31,'Справочник'!$A$5:$F$10,4,FALSE),""))</f>
        <v/>
      </c>
      <c r="N31" s="20">
        <f>IF(OR($F31="",$I31=""),"",ROUND(IFERROR(CHOOSE(MATCH($I31,{"ТО-1";"ТО-2";"ТО-3"},0),$K31,$L31,$M31),$L31)*IF($J31="Тяжёлые",0.75,1),0))</f>
        <v/>
      </c>
      <c r="O31" s="20" t="n"/>
      <c r="P31" s="18" t="n"/>
    </row>
    <row r="32">
      <c r="A32" s="14" t="n"/>
      <c r="B32" s="14" t="n"/>
      <c r="C32" s="15" t="n"/>
      <c r="D32" s="14" t="n"/>
      <c r="E32" s="14" t="n"/>
      <c r="F32" s="14" t="n"/>
      <c r="G32" s="16" t="n"/>
      <c r="H32" s="17" t="n"/>
      <c r="I32" s="14" t="n"/>
      <c r="J32" s="14" t="n"/>
      <c r="K32" s="16">
        <f>IF($F32="","",IFERROR(VLOOKUP($F32,'Справочник'!$A$5:$F$10,2,FALSE),""))</f>
        <v/>
      </c>
      <c r="L32" s="16">
        <f>IF($F32="","",IFERROR(VLOOKUP($F32,'Справочник'!$A$5:$F$10,3,FALSE),""))</f>
        <v/>
      </c>
      <c r="M32" s="16">
        <f>IF($F32="","",IFERROR(VLOOKUP($F32,'Справочник'!$A$5:$F$10,4,FALSE),""))</f>
        <v/>
      </c>
      <c r="N32" s="16">
        <f>IF(OR($F32="",$I32=""),"",ROUND(IFERROR(CHOOSE(MATCH($I32,{"ТО-1";"ТО-2";"ТО-3"},0),$K32,$L32,$M32),$L32)*IF($J32="Тяжёлые",0.75,1),0))</f>
        <v/>
      </c>
      <c r="O32" s="16" t="n"/>
      <c r="P32" s="14" t="n"/>
    </row>
    <row r="33">
      <c r="A33" s="18" t="n"/>
      <c r="B33" s="18" t="n"/>
      <c r="C33" s="19" t="n"/>
      <c r="D33" s="18" t="n"/>
      <c r="E33" s="18" t="n"/>
      <c r="F33" s="18" t="n"/>
      <c r="G33" s="20" t="n"/>
      <c r="H33" s="21" t="n"/>
      <c r="I33" s="18" t="n"/>
      <c r="J33" s="18" t="n"/>
      <c r="K33" s="20">
        <f>IF($F33="","",IFERROR(VLOOKUP($F33,'Справочник'!$A$5:$F$10,2,FALSE),""))</f>
        <v/>
      </c>
      <c r="L33" s="20">
        <f>IF($F33="","",IFERROR(VLOOKUP($F33,'Справочник'!$A$5:$F$10,3,FALSE),""))</f>
        <v/>
      </c>
      <c r="M33" s="20">
        <f>IF($F33="","",IFERROR(VLOOKUP($F33,'Справочник'!$A$5:$F$10,4,FALSE),""))</f>
        <v/>
      </c>
      <c r="N33" s="20">
        <f>IF(OR($F33="",$I33=""),"",ROUND(IFERROR(CHOOSE(MATCH($I33,{"ТО-1";"ТО-2";"ТО-3"},0),$K33,$L33,$M33),$L33)*IF($J33="Тяжёлые",0.75,1),0))</f>
        <v/>
      </c>
      <c r="O33" s="20" t="n"/>
      <c r="P33" s="18" t="n"/>
    </row>
    <row r="34">
      <c r="A34" s="14" t="n"/>
      <c r="B34" s="14" t="n"/>
      <c r="C34" s="15" t="n"/>
      <c r="D34" s="14" t="n"/>
      <c r="E34" s="14" t="n"/>
      <c r="F34" s="14" t="n"/>
      <c r="G34" s="16" t="n"/>
      <c r="H34" s="17" t="n"/>
      <c r="I34" s="14" t="n"/>
      <c r="J34" s="14" t="n"/>
      <c r="K34" s="16">
        <f>IF($F34="","",IFERROR(VLOOKUP($F34,'Справочник'!$A$5:$F$10,2,FALSE),""))</f>
        <v/>
      </c>
      <c r="L34" s="16">
        <f>IF($F34="","",IFERROR(VLOOKUP($F34,'Справочник'!$A$5:$F$10,3,FALSE),""))</f>
        <v/>
      </c>
      <c r="M34" s="16">
        <f>IF($F34="","",IFERROR(VLOOKUP($F34,'Справочник'!$A$5:$F$10,4,FALSE),""))</f>
        <v/>
      </c>
      <c r="N34" s="16">
        <f>IF(OR($F34="",$I34=""),"",ROUND(IFERROR(CHOOSE(MATCH($I34,{"ТО-1";"ТО-2";"ТО-3"},0),$K34,$L34,$M34),$L34)*IF($J34="Тяжёлые",0.75,1),0))</f>
        <v/>
      </c>
      <c r="O34" s="16" t="n"/>
      <c r="P34" s="14" t="n"/>
    </row>
    <row r="35">
      <c r="A35" s="18" t="n"/>
      <c r="B35" s="18" t="n"/>
      <c r="C35" s="19" t="n"/>
      <c r="D35" s="18" t="n"/>
      <c r="E35" s="18" t="n"/>
      <c r="F35" s="18" t="n"/>
      <c r="G35" s="20" t="n"/>
      <c r="H35" s="21" t="n"/>
      <c r="I35" s="18" t="n"/>
      <c r="J35" s="18" t="n"/>
      <c r="K35" s="20">
        <f>IF($F35="","",IFERROR(VLOOKUP($F35,'Справочник'!$A$5:$F$10,2,FALSE),""))</f>
        <v/>
      </c>
      <c r="L35" s="20">
        <f>IF($F35="","",IFERROR(VLOOKUP($F35,'Справочник'!$A$5:$F$10,3,FALSE),""))</f>
        <v/>
      </c>
      <c r="M35" s="20">
        <f>IF($F35="","",IFERROR(VLOOKUP($F35,'Справочник'!$A$5:$F$10,4,FALSE),""))</f>
        <v/>
      </c>
      <c r="N35" s="20">
        <f>IF(OR($F35="",$I35=""),"",ROUND(IFERROR(CHOOSE(MATCH($I35,{"ТО-1";"ТО-2";"ТО-3"},0),$K35,$L35,$M35),$L35)*IF($J35="Тяжёлые",0.75,1),0))</f>
        <v/>
      </c>
      <c r="O35" s="20" t="n"/>
      <c r="P35" s="18" t="n"/>
    </row>
    <row r="36">
      <c r="A36" s="14" t="n"/>
      <c r="B36" s="14" t="n"/>
      <c r="C36" s="15" t="n"/>
      <c r="D36" s="14" t="n"/>
      <c r="E36" s="14" t="n"/>
      <c r="F36" s="14" t="n"/>
      <c r="G36" s="16" t="n"/>
      <c r="H36" s="17" t="n"/>
      <c r="I36" s="14" t="n"/>
      <c r="J36" s="14" t="n"/>
      <c r="K36" s="16">
        <f>IF($F36="","",IFERROR(VLOOKUP($F36,'Справочник'!$A$5:$F$10,2,FALSE),""))</f>
        <v/>
      </c>
      <c r="L36" s="16">
        <f>IF($F36="","",IFERROR(VLOOKUP($F36,'Справочник'!$A$5:$F$10,3,FALSE),""))</f>
        <v/>
      </c>
      <c r="M36" s="16">
        <f>IF($F36="","",IFERROR(VLOOKUP($F36,'Справочник'!$A$5:$F$10,4,FALSE),""))</f>
        <v/>
      </c>
      <c r="N36" s="16">
        <f>IF(OR($F36="",$I36=""),"",ROUND(IFERROR(CHOOSE(MATCH($I36,{"ТО-1";"ТО-2";"ТО-3"},0),$K36,$L36,$M36),$L36)*IF($J36="Тяжёлые",0.75,1),0))</f>
        <v/>
      </c>
      <c r="O36" s="16" t="n"/>
      <c r="P36" s="14" t="n"/>
    </row>
    <row r="37">
      <c r="A37" s="18" t="n"/>
      <c r="B37" s="18" t="n"/>
      <c r="C37" s="19" t="n"/>
      <c r="D37" s="18" t="n"/>
      <c r="E37" s="18" t="n"/>
      <c r="F37" s="18" t="n"/>
      <c r="G37" s="20" t="n"/>
      <c r="H37" s="21" t="n"/>
      <c r="I37" s="18" t="n"/>
      <c r="J37" s="18" t="n"/>
      <c r="K37" s="20">
        <f>IF($F37="","",IFERROR(VLOOKUP($F37,'Справочник'!$A$5:$F$10,2,FALSE),""))</f>
        <v/>
      </c>
      <c r="L37" s="20">
        <f>IF($F37="","",IFERROR(VLOOKUP($F37,'Справочник'!$A$5:$F$10,3,FALSE),""))</f>
        <v/>
      </c>
      <c r="M37" s="20">
        <f>IF($F37="","",IFERROR(VLOOKUP($F37,'Справочник'!$A$5:$F$10,4,FALSE),""))</f>
        <v/>
      </c>
      <c r="N37" s="20">
        <f>IF(OR($F37="",$I37=""),"",ROUND(IFERROR(CHOOSE(MATCH($I37,{"ТО-1";"ТО-2";"ТО-3"},0),$K37,$L37,$M37),$L37)*IF($J37="Тяжёлые",0.75,1),0))</f>
        <v/>
      </c>
      <c r="O37" s="20" t="n"/>
      <c r="P37" s="18" t="n"/>
    </row>
    <row r="38">
      <c r="A38" s="14" t="n"/>
      <c r="B38" s="14" t="n"/>
      <c r="C38" s="15" t="n"/>
      <c r="D38" s="14" t="n"/>
      <c r="E38" s="14" t="n"/>
      <c r="F38" s="14" t="n"/>
      <c r="G38" s="16" t="n"/>
      <c r="H38" s="17" t="n"/>
      <c r="I38" s="14" t="n"/>
      <c r="J38" s="14" t="n"/>
      <c r="K38" s="16">
        <f>IF($F38="","",IFERROR(VLOOKUP($F38,'Справочник'!$A$5:$F$10,2,FALSE),""))</f>
        <v/>
      </c>
      <c r="L38" s="16">
        <f>IF($F38="","",IFERROR(VLOOKUP($F38,'Справочник'!$A$5:$F$10,3,FALSE),""))</f>
        <v/>
      </c>
      <c r="M38" s="16">
        <f>IF($F38="","",IFERROR(VLOOKUP($F38,'Справочник'!$A$5:$F$10,4,FALSE),""))</f>
        <v/>
      </c>
      <c r="N38" s="16">
        <f>IF(OR($F38="",$I38=""),"",ROUND(IFERROR(CHOOSE(MATCH($I38,{"ТО-1";"ТО-2";"ТО-3"},0),$K38,$L38,$M38),$L38)*IF($J38="Тяжёлые",0.75,1),0))</f>
        <v/>
      </c>
      <c r="O38" s="16" t="n"/>
      <c r="P38" s="14" t="n"/>
    </row>
    <row r="39">
      <c r="A39" s="18" t="n"/>
      <c r="B39" s="18" t="n"/>
      <c r="C39" s="19" t="n"/>
      <c r="D39" s="18" t="n"/>
      <c r="E39" s="18" t="n"/>
      <c r="F39" s="18" t="n"/>
      <c r="G39" s="20" t="n"/>
      <c r="H39" s="21" t="n"/>
      <c r="I39" s="18" t="n"/>
      <c r="J39" s="18" t="n"/>
      <c r="K39" s="20">
        <f>IF($F39="","",IFERROR(VLOOKUP($F39,'Справочник'!$A$5:$F$10,2,FALSE),""))</f>
        <v/>
      </c>
      <c r="L39" s="20">
        <f>IF($F39="","",IFERROR(VLOOKUP($F39,'Справочник'!$A$5:$F$10,3,FALSE),""))</f>
        <v/>
      </c>
      <c r="M39" s="20">
        <f>IF($F39="","",IFERROR(VLOOKUP($F39,'Справочник'!$A$5:$F$10,4,FALSE),""))</f>
        <v/>
      </c>
      <c r="N39" s="20">
        <f>IF(OR($F39="",$I39=""),"",ROUND(IFERROR(CHOOSE(MATCH($I39,{"ТО-1";"ТО-2";"ТО-3"},0),$K39,$L39,$M39),$L39)*IF($J39="Тяжёлые",0.75,1),0))</f>
        <v/>
      </c>
      <c r="O39" s="20" t="n"/>
      <c r="P39" s="18" t="n"/>
    </row>
    <row r="40">
      <c r="A40" s="14" t="n"/>
      <c r="B40" s="14" t="n"/>
      <c r="C40" s="15" t="n"/>
      <c r="D40" s="14" t="n"/>
      <c r="E40" s="14" t="n"/>
      <c r="F40" s="14" t="n"/>
      <c r="G40" s="16" t="n"/>
      <c r="H40" s="17" t="n"/>
      <c r="I40" s="14" t="n"/>
      <c r="J40" s="14" t="n"/>
      <c r="K40" s="16">
        <f>IF($F40="","",IFERROR(VLOOKUP($F40,'Справочник'!$A$5:$F$10,2,FALSE),""))</f>
        <v/>
      </c>
      <c r="L40" s="16">
        <f>IF($F40="","",IFERROR(VLOOKUP($F40,'Справочник'!$A$5:$F$10,3,FALSE),""))</f>
        <v/>
      </c>
      <c r="M40" s="16">
        <f>IF($F40="","",IFERROR(VLOOKUP($F40,'Справочник'!$A$5:$F$10,4,FALSE),""))</f>
        <v/>
      </c>
      <c r="N40" s="16">
        <f>IF(OR($F40="",$I40=""),"",ROUND(IFERROR(CHOOSE(MATCH($I40,{"ТО-1";"ТО-2";"ТО-3"},0),$K40,$L40,$M40),$L40)*IF($J40="Тяжёлые",0.75,1),0))</f>
        <v/>
      </c>
      <c r="O40" s="16" t="n"/>
      <c r="P40" s="14" t="n"/>
    </row>
    <row r="41">
      <c r="A41" s="18" t="n"/>
      <c r="B41" s="18" t="n"/>
      <c r="C41" s="19" t="n"/>
      <c r="D41" s="18" t="n"/>
      <c r="E41" s="18" t="n"/>
      <c r="F41" s="18" t="n"/>
      <c r="G41" s="20" t="n"/>
      <c r="H41" s="21" t="n"/>
      <c r="I41" s="18" t="n"/>
      <c r="J41" s="18" t="n"/>
      <c r="K41" s="20">
        <f>IF($F41="","",IFERROR(VLOOKUP($F41,'Справочник'!$A$5:$F$10,2,FALSE),""))</f>
        <v/>
      </c>
      <c r="L41" s="20">
        <f>IF($F41="","",IFERROR(VLOOKUP($F41,'Справочник'!$A$5:$F$10,3,FALSE),""))</f>
        <v/>
      </c>
      <c r="M41" s="20">
        <f>IF($F41="","",IFERROR(VLOOKUP($F41,'Справочник'!$A$5:$F$10,4,FALSE),""))</f>
        <v/>
      </c>
      <c r="N41" s="20">
        <f>IF(OR($F41="",$I41=""),"",ROUND(IFERROR(CHOOSE(MATCH($I41,{"ТО-1";"ТО-2";"ТО-3"},0),$K41,$L41,$M41),$L41)*IF($J41="Тяжёлые",0.75,1),0))</f>
        <v/>
      </c>
      <c r="O41" s="20" t="n"/>
      <c r="P41" s="18" t="n"/>
    </row>
    <row r="42">
      <c r="A42" s="14" t="n"/>
      <c r="B42" s="14" t="n"/>
      <c r="C42" s="15" t="n"/>
      <c r="D42" s="14" t="n"/>
      <c r="E42" s="14" t="n"/>
      <c r="F42" s="14" t="n"/>
      <c r="G42" s="16" t="n"/>
      <c r="H42" s="17" t="n"/>
      <c r="I42" s="14" t="n"/>
      <c r="J42" s="14" t="n"/>
      <c r="K42" s="16">
        <f>IF($F42="","",IFERROR(VLOOKUP($F42,'Справочник'!$A$5:$F$10,2,FALSE),""))</f>
        <v/>
      </c>
      <c r="L42" s="16">
        <f>IF($F42="","",IFERROR(VLOOKUP($F42,'Справочник'!$A$5:$F$10,3,FALSE),""))</f>
        <v/>
      </c>
      <c r="M42" s="16">
        <f>IF($F42="","",IFERROR(VLOOKUP($F42,'Справочник'!$A$5:$F$10,4,FALSE),""))</f>
        <v/>
      </c>
      <c r="N42" s="16">
        <f>IF(OR($F42="",$I42=""),"",ROUND(IFERROR(CHOOSE(MATCH($I42,{"ТО-1";"ТО-2";"ТО-3"},0),$K42,$L42,$M42),$L42)*IF($J42="Тяжёлые",0.75,1),0))</f>
        <v/>
      </c>
      <c r="O42" s="16" t="n"/>
      <c r="P42" s="14" t="n"/>
    </row>
    <row r="43">
      <c r="A43" s="18" t="n"/>
      <c r="B43" s="18" t="n"/>
      <c r="C43" s="19" t="n"/>
      <c r="D43" s="18" t="n"/>
      <c r="E43" s="18" t="n"/>
      <c r="F43" s="18" t="n"/>
      <c r="G43" s="20" t="n"/>
      <c r="H43" s="21" t="n"/>
      <c r="I43" s="18" t="n"/>
      <c r="J43" s="18" t="n"/>
      <c r="K43" s="20">
        <f>IF($F43="","",IFERROR(VLOOKUP($F43,'Справочник'!$A$5:$F$10,2,FALSE),""))</f>
        <v/>
      </c>
      <c r="L43" s="20">
        <f>IF($F43="","",IFERROR(VLOOKUP($F43,'Справочник'!$A$5:$F$10,3,FALSE),""))</f>
        <v/>
      </c>
      <c r="M43" s="20">
        <f>IF($F43="","",IFERROR(VLOOKUP($F43,'Справочник'!$A$5:$F$10,4,FALSE),""))</f>
        <v/>
      </c>
      <c r="N43" s="20">
        <f>IF(OR($F43="",$I43=""),"",ROUND(IFERROR(CHOOSE(MATCH($I43,{"ТО-1";"ТО-2";"ТО-3"},0),$K43,$L43,$M43),$L43)*IF($J43="Тяжёлые",0.75,1),0))</f>
        <v/>
      </c>
      <c r="O43" s="20" t="n"/>
      <c r="P43" s="18" t="n"/>
    </row>
    <row r="44">
      <c r="A44" s="14" t="n"/>
      <c r="B44" s="14" t="n"/>
      <c r="C44" s="15" t="n"/>
      <c r="D44" s="14" t="n"/>
      <c r="E44" s="14" t="n"/>
      <c r="F44" s="14" t="n"/>
      <c r="G44" s="16" t="n"/>
      <c r="H44" s="17" t="n"/>
      <c r="I44" s="14" t="n"/>
      <c r="J44" s="14" t="n"/>
      <c r="K44" s="16">
        <f>IF($F44="","",IFERROR(VLOOKUP($F44,'Справочник'!$A$5:$F$10,2,FALSE),""))</f>
        <v/>
      </c>
      <c r="L44" s="16">
        <f>IF($F44="","",IFERROR(VLOOKUP($F44,'Справочник'!$A$5:$F$10,3,FALSE),""))</f>
        <v/>
      </c>
      <c r="M44" s="16">
        <f>IF($F44="","",IFERROR(VLOOKUP($F44,'Справочник'!$A$5:$F$10,4,FALSE),""))</f>
        <v/>
      </c>
      <c r="N44" s="16">
        <f>IF(OR($F44="",$I44=""),"",ROUND(IFERROR(CHOOSE(MATCH($I44,{"ТО-1";"ТО-2";"ТО-3"},0),$K44,$L44,$M44),$L44)*IF($J44="Тяжёлые",0.75,1),0))</f>
        <v/>
      </c>
      <c r="O44" s="16" t="n"/>
      <c r="P44" s="14" t="n"/>
    </row>
    <row r="45">
      <c r="A45" s="18" t="n"/>
      <c r="B45" s="18" t="n"/>
      <c r="C45" s="19" t="n"/>
      <c r="D45" s="18" t="n"/>
      <c r="E45" s="18" t="n"/>
      <c r="F45" s="18" t="n"/>
      <c r="G45" s="20" t="n"/>
      <c r="H45" s="21" t="n"/>
      <c r="I45" s="18" t="n"/>
      <c r="J45" s="18" t="n"/>
      <c r="K45" s="20">
        <f>IF($F45="","",IFERROR(VLOOKUP($F45,'Справочник'!$A$5:$F$10,2,FALSE),""))</f>
        <v/>
      </c>
      <c r="L45" s="20">
        <f>IF($F45="","",IFERROR(VLOOKUP($F45,'Справочник'!$A$5:$F$10,3,FALSE),""))</f>
        <v/>
      </c>
      <c r="M45" s="20">
        <f>IF($F45="","",IFERROR(VLOOKUP($F45,'Справочник'!$A$5:$F$10,4,FALSE),""))</f>
        <v/>
      </c>
      <c r="N45" s="20">
        <f>IF(OR($F45="",$I45=""),"",ROUND(IFERROR(CHOOSE(MATCH($I45,{"ТО-1";"ТО-2";"ТО-3"},0),$K45,$L45,$M45),$L45)*IF($J45="Тяжёлые",0.75,1),0))</f>
        <v/>
      </c>
      <c r="O45" s="20" t="n"/>
      <c r="P45" s="18" t="n"/>
    </row>
    <row r="46">
      <c r="A46" s="14" t="n"/>
      <c r="B46" s="14" t="n"/>
      <c r="C46" s="15" t="n"/>
      <c r="D46" s="14" t="n"/>
      <c r="E46" s="14" t="n"/>
      <c r="F46" s="14" t="n"/>
      <c r="G46" s="16" t="n"/>
      <c r="H46" s="17" t="n"/>
      <c r="I46" s="14" t="n"/>
      <c r="J46" s="14" t="n"/>
      <c r="K46" s="16">
        <f>IF($F46="","",IFERROR(VLOOKUP($F46,'Справочник'!$A$5:$F$10,2,FALSE),""))</f>
        <v/>
      </c>
      <c r="L46" s="16">
        <f>IF($F46="","",IFERROR(VLOOKUP($F46,'Справочник'!$A$5:$F$10,3,FALSE),""))</f>
        <v/>
      </c>
      <c r="M46" s="16">
        <f>IF($F46="","",IFERROR(VLOOKUP($F46,'Справочник'!$A$5:$F$10,4,FALSE),""))</f>
        <v/>
      </c>
      <c r="N46" s="16">
        <f>IF(OR($F46="",$I46=""),"",ROUND(IFERROR(CHOOSE(MATCH($I46,{"ТО-1";"ТО-2";"ТО-3"},0),$K46,$L46,$M46),$L46)*IF($J46="Тяжёлые",0.75,1),0))</f>
        <v/>
      </c>
      <c r="O46" s="16" t="n"/>
      <c r="P46" s="14" t="n"/>
    </row>
    <row r="47">
      <c r="A47" s="18" t="n"/>
      <c r="B47" s="18" t="n"/>
      <c r="C47" s="19" t="n"/>
      <c r="D47" s="18" t="n"/>
      <c r="E47" s="18" t="n"/>
      <c r="F47" s="18" t="n"/>
      <c r="G47" s="20" t="n"/>
      <c r="H47" s="21" t="n"/>
      <c r="I47" s="18" t="n"/>
      <c r="J47" s="18" t="n"/>
      <c r="K47" s="20">
        <f>IF($F47="","",IFERROR(VLOOKUP($F47,'Справочник'!$A$5:$F$10,2,FALSE),""))</f>
        <v/>
      </c>
      <c r="L47" s="20">
        <f>IF($F47="","",IFERROR(VLOOKUP($F47,'Справочник'!$A$5:$F$10,3,FALSE),""))</f>
        <v/>
      </c>
      <c r="M47" s="20">
        <f>IF($F47="","",IFERROR(VLOOKUP($F47,'Справочник'!$A$5:$F$10,4,FALSE),""))</f>
        <v/>
      </c>
      <c r="N47" s="20">
        <f>IF(OR($F47="",$I47=""),"",ROUND(IFERROR(CHOOSE(MATCH($I47,{"ТО-1";"ТО-2";"ТО-3"},0),$K47,$L47,$M47),$L47)*IF($J47="Тяжёлые",0.75,1),0))</f>
        <v/>
      </c>
      <c r="O47" s="20" t="n"/>
      <c r="P47" s="18" t="n"/>
    </row>
    <row r="48">
      <c r="A48" s="14" t="n"/>
      <c r="B48" s="14" t="n"/>
      <c r="C48" s="15" t="n"/>
      <c r="D48" s="14" t="n"/>
      <c r="E48" s="14" t="n"/>
      <c r="F48" s="14" t="n"/>
      <c r="G48" s="16" t="n"/>
      <c r="H48" s="17" t="n"/>
      <c r="I48" s="14" t="n"/>
      <c r="J48" s="14" t="n"/>
      <c r="K48" s="16">
        <f>IF($F48="","",IFERROR(VLOOKUP($F48,'Справочник'!$A$5:$F$10,2,FALSE),""))</f>
        <v/>
      </c>
      <c r="L48" s="16">
        <f>IF($F48="","",IFERROR(VLOOKUP($F48,'Справочник'!$A$5:$F$10,3,FALSE),""))</f>
        <v/>
      </c>
      <c r="M48" s="16">
        <f>IF($F48="","",IFERROR(VLOOKUP($F48,'Справочник'!$A$5:$F$10,4,FALSE),""))</f>
        <v/>
      </c>
      <c r="N48" s="16">
        <f>IF(OR($F48="",$I48=""),"",ROUND(IFERROR(CHOOSE(MATCH($I48,{"ТО-1";"ТО-2";"ТО-3"},0),$K48,$L48,$M48),$L48)*IF($J48="Тяжёлые",0.75,1),0))</f>
        <v/>
      </c>
      <c r="O48" s="16" t="n"/>
      <c r="P48" s="14" t="n"/>
    </row>
    <row r="49">
      <c r="A49" s="18" t="n"/>
      <c r="B49" s="18" t="n"/>
      <c r="C49" s="19" t="n"/>
      <c r="D49" s="18" t="n"/>
      <c r="E49" s="18" t="n"/>
      <c r="F49" s="18" t="n"/>
      <c r="G49" s="20" t="n"/>
      <c r="H49" s="21" t="n"/>
      <c r="I49" s="18" t="n"/>
      <c r="J49" s="18" t="n"/>
      <c r="K49" s="20">
        <f>IF($F49="","",IFERROR(VLOOKUP($F49,'Справочник'!$A$5:$F$10,2,FALSE),""))</f>
        <v/>
      </c>
      <c r="L49" s="20">
        <f>IF($F49="","",IFERROR(VLOOKUP($F49,'Справочник'!$A$5:$F$10,3,FALSE),""))</f>
        <v/>
      </c>
      <c r="M49" s="20">
        <f>IF($F49="","",IFERROR(VLOOKUP($F49,'Справочник'!$A$5:$F$10,4,FALSE),""))</f>
        <v/>
      </c>
      <c r="N49" s="20">
        <f>IF(OR($F49="",$I49=""),"",ROUND(IFERROR(CHOOSE(MATCH($I49,{"ТО-1";"ТО-2";"ТО-3"},0),$K49,$L49,$M49),$L49)*IF($J49="Тяжёлые",0.75,1),0))</f>
        <v/>
      </c>
      <c r="O49" s="20" t="n"/>
      <c r="P49" s="18" t="n"/>
    </row>
    <row r="50">
      <c r="A50" s="14" t="n"/>
      <c r="B50" s="14" t="n"/>
      <c r="C50" s="15" t="n"/>
      <c r="D50" s="14" t="n"/>
      <c r="E50" s="14" t="n"/>
      <c r="F50" s="14" t="n"/>
      <c r="G50" s="16" t="n"/>
      <c r="H50" s="17" t="n"/>
      <c r="I50" s="14" t="n"/>
      <c r="J50" s="14" t="n"/>
      <c r="K50" s="16">
        <f>IF($F50="","",IFERROR(VLOOKUP($F50,'Справочник'!$A$5:$F$10,2,FALSE),""))</f>
        <v/>
      </c>
      <c r="L50" s="16">
        <f>IF($F50="","",IFERROR(VLOOKUP($F50,'Справочник'!$A$5:$F$10,3,FALSE),""))</f>
        <v/>
      </c>
      <c r="M50" s="16">
        <f>IF($F50="","",IFERROR(VLOOKUP($F50,'Справочник'!$A$5:$F$10,4,FALSE),""))</f>
        <v/>
      </c>
      <c r="N50" s="16">
        <f>IF(OR($F50="",$I50=""),"",ROUND(IFERROR(CHOOSE(MATCH($I50,{"ТО-1";"ТО-2";"ТО-3"},0),$K50,$L50,$M50),$L50)*IF($J50="Тяжёлые",0.75,1),0))</f>
        <v/>
      </c>
      <c r="O50" s="16" t="n"/>
      <c r="P50" s="14" t="n"/>
    </row>
    <row r="51">
      <c r="A51" s="18" t="n"/>
      <c r="B51" s="18" t="n"/>
      <c r="C51" s="19" t="n"/>
      <c r="D51" s="18" t="n"/>
      <c r="E51" s="18" t="n"/>
      <c r="F51" s="18" t="n"/>
      <c r="G51" s="20" t="n"/>
      <c r="H51" s="21" t="n"/>
      <c r="I51" s="18" t="n"/>
      <c r="J51" s="18" t="n"/>
      <c r="K51" s="20">
        <f>IF($F51="","",IFERROR(VLOOKUP($F51,'Справочник'!$A$5:$F$10,2,FALSE),""))</f>
        <v/>
      </c>
      <c r="L51" s="20">
        <f>IF($F51="","",IFERROR(VLOOKUP($F51,'Справочник'!$A$5:$F$10,3,FALSE),""))</f>
        <v/>
      </c>
      <c r="M51" s="20">
        <f>IF($F51="","",IFERROR(VLOOKUP($F51,'Справочник'!$A$5:$F$10,4,FALSE),""))</f>
        <v/>
      </c>
      <c r="N51" s="20">
        <f>IF(OR($F51="",$I51=""),"",ROUND(IFERROR(CHOOSE(MATCH($I51,{"ТО-1";"ТО-2";"ТО-3"},0),$K51,$L51,$M51),$L51)*IF($J51="Тяжёлые",0.75,1),0))</f>
        <v/>
      </c>
      <c r="O51" s="20" t="n"/>
      <c r="P51" s="18" t="n"/>
    </row>
    <row r="52">
      <c r="A52" s="14" t="n"/>
      <c r="B52" s="14" t="n"/>
      <c r="C52" s="15" t="n"/>
      <c r="D52" s="14" t="n"/>
      <c r="E52" s="14" t="n"/>
      <c r="F52" s="14" t="n"/>
      <c r="G52" s="16" t="n"/>
      <c r="H52" s="17" t="n"/>
      <c r="I52" s="14" t="n"/>
      <c r="J52" s="14" t="n"/>
      <c r="K52" s="16">
        <f>IF($F52="","",IFERROR(VLOOKUP($F52,'Справочник'!$A$5:$F$10,2,FALSE),""))</f>
        <v/>
      </c>
      <c r="L52" s="16">
        <f>IF($F52="","",IFERROR(VLOOKUP($F52,'Справочник'!$A$5:$F$10,3,FALSE),""))</f>
        <v/>
      </c>
      <c r="M52" s="16">
        <f>IF($F52="","",IFERROR(VLOOKUP($F52,'Справочник'!$A$5:$F$10,4,FALSE),""))</f>
        <v/>
      </c>
      <c r="N52" s="16">
        <f>IF(OR($F52="",$I52=""),"",ROUND(IFERROR(CHOOSE(MATCH($I52,{"ТО-1";"ТО-2";"ТО-3"},0),$K52,$L52,$M52),$L52)*IF($J52="Тяжёлые",0.75,1),0))</f>
        <v/>
      </c>
      <c r="O52" s="16" t="n"/>
      <c r="P52" s="14" t="n"/>
    </row>
    <row r="53">
      <c r="A53" s="18" t="n"/>
      <c r="B53" s="18" t="n"/>
      <c r="C53" s="19" t="n"/>
      <c r="D53" s="18" t="n"/>
      <c r="E53" s="18" t="n"/>
      <c r="F53" s="18" t="n"/>
      <c r="G53" s="20" t="n"/>
      <c r="H53" s="21" t="n"/>
      <c r="I53" s="18" t="n"/>
      <c r="J53" s="18" t="n"/>
      <c r="K53" s="20">
        <f>IF($F53="","",IFERROR(VLOOKUP($F53,'Справочник'!$A$5:$F$10,2,FALSE),""))</f>
        <v/>
      </c>
      <c r="L53" s="20">
        <f>IF($F53="","",IFERROR(VLOOKUP($F53,'Справочник'!$A$5:$F$10,3,FALSE),""))</f>
        <v/>
      </c>
      <c r="M53" s="20">
        <f>IF($F53="","",IFERROR(VLOOKUP($F53,'Справочник'!$A$5:$F$10,4,FALSE),""))</f>
        <v/>
      </c>
      <c r="N53" s="20">
        <f>IF(OR($F53="",$I53=""),"",ROUND(IFERROR(CHOOSE(MATCH($I53,{"ТО-1";"ТО-2";"ТО-3"},0),$K53,$L53,$M53),$L53)*IF($J53="Тяжёлые",0.75,1),0))</f>
        <v/>
      </c>
      <c r="O53" s="20" t="n"/>
      <c r="P53" s="18" t="n"/>
    </row>
    <row r="54">
      <c r="A54" s="14" t="n"/>
      <c r="B54" s="14" t="n"/>
      <c r="C54" s="15" t="n"/>
      <c r="D54" s="14" t="n"/>
      <c r="E54" s="14" t="n"/>
      <c r="F54" s="14" t="n"/>
      <c r="G54" s="16" t="n"/>
      <c r="H54" s="17" t="n"/>
      <c r="I54" s="14" t="n"/>
      <c r="J54" s="14" t="n"/>
      <c r="K54" s="16">
        <f>IF($F54="","",IFERROR(VLOOKUP($F54,'Справочник'!$A$5:$F$10,2,FALSE),""))</f>
        <v/>
      </c>
      <c r="L54" s="16">
        <f>IF($F54="","",IFERROR(VLOOKUP($F54,'Справочник'!$A$5:$F$10,3,FALSE),""))</f>
        <v/>
      </c>
      <c r="M54" s="16">
        <f>IF($F54="","",IFERROR(VLOOKUP($F54,'Справочник'!$A$5:$F$10,4,FALSE),""))</f>
        <v/>
      </c>
      <c r="N54" s="16">
        <f>IF(OR($F54="",$I54=""),"",ROUND(IFERROR(CHOOSE(MATCH($I54,{"ТО-1";"ТО-2";"ТО-3"},0),$K54,$L54,$M54),$L54)*IF($J54="Тяжёлые",0.75,1),0))</f>
        <v/>
      </c>
      <c r="O54" s="16" t="n"/>
      <c r="P54" s="14" t="n"/>
    </row>
    <row r="55">
      <c r="A55" s="18" t="n"/>
      <c r="B55" s="18" t="n"/>
      <c r="C55" s="19" t="n"/>
      <c r="D55" s="18" t="n"/>
      <c r="E55" s="18" t="n"/>
      <c r="F55" s="18" t="n"/>
      <c r="G55" s="20" t="n"/>
      <c r="H55" s="21" t="n"/>
      <c r="I55" s="18" t="n"/>
      <c r="J55" s="18" t="n"/>
      <c r="K55" s="20">
        <f>IF($F55="","",IFERROR(VLOOKUP($F55,'Справочник'!$A$5:$F$10,2,FALSE),""))</f>
        <v/>
      </c>
      <c r="L55" s="20">
        <f>IF($F55="","",IFERROR(VLOOKUP($F55,'Справочник'!$A$5:$F$10,3,FALSE),""))</f>
        <v/>
      </c>
      <c r="M55" s="20">
        <f>IF($F55="","",IFERROR(VLOOKUP($F55,'Справочник'!$A$5:$F$10,4,FALSE),""))</f>
        <v/>
      </c>
      <c r="N55" s="20">
        <f>IF(OR($F55="",$I55=""),"",ROUND(IFERROR(CHOOSE(MATCH($I55,{"ТО-1";"ТО-2";"ТО-3"},0),$K55,$L55,$M55),$L55)*IF($J55="Тяжёлые",0.75,1),0))</f>
        <v/>
      </c>
      <c r="O55" s="20" t="n"/>
      <c r="P55" s="18" t="n"/>
    </row>
    <row r="56">
      <c r="A56" s="14" t="n"/>
      <c r="B56" s="14" t="n"/>
      <c r="C56" s="15" t="n"/>
      <c r="D56" s="14" t="n"/>
      <c r="E56" s="14" t="n"/>
      <c r="F56" s="14" t="n"/>
      <c r="G56" s="16" t="n"/>
      <c r="H56" s="17" t="n"/>
      <c r="I56" s="14" t="n"/>
      <c r="J56" s="14" t="n"/>
      <c r="K56" s="16">
        <f>IF($F56="","",IFERROR(VLOOKUP($F56,'Справочник'!$A$5:$F$10,2,FALSE),""))</f>
        <v/>
      </c>
      <c r="L56" s="16">
        <f>IF($F56="","",IFERROR(VLOOKUP($F56,'Справочник'!$A$5:$F$10,3,FALSE),""))</f>
        <v/>
      </c>
      <c r="M56" s="16">
        <f>IF($F56="","",IFERROR(VLOOKUP($F56,'Справочник'!$A$5:$F$10,4,FALSE),""))</f>
        <v/>
      </c>
      <c r="N56" s="16">
        <f>IF(OR($F56="",$I56=""),"",ROUND(IFERROR(CHOOSE(MATCH($I56,{"ТО-1";"ТО-2";"ТО-3"},0),$K56,$L56,$M56),$L56)*IF($J56="Тяжёлые",0.75,1),0))</f>
        <v/>
      </c>
      <c r="O56" s="16" t="n"/>
      <c r="P56" s="14" t="n"/>
    </row>
    <row r="57">
      <c r="A57" s="18" t="n"/>
      <c r="B57" s="18" t="n"/>
      <c r="C57" s="19" t="n"/>
      <c r="D57" s="18" t="n"/>
      <c r="E57" s="18" t="n"/>
      <c r="F57" s="18" t="n"/>
      <c r="G57" s="20" t="n"/>
      <c r="H57" s="21" t="n"/>
      <c r="I57" s="18" t="n"/>
      <c r="J57" s="18" t="n"/>
      <c r="K57" s="20">
        <f>IF($F57="","",IFERROR(VLOOKUP($F57,'Справочник'!$A$5:$F$10,2,FALSE),""))</f>
        <v/>
      </c>
      <c r="L57" s="20">
        <f>IF($F57="","",IFERROR(VLOOKUP($F57,'Справочник'!$A$5:$F$10,3,FALSE),""))</f>
        <v/>
      </c>
      <c r="M57" s="20">
        <f>IF($F57="","",IFERROR(VLOOKUP($F57,'Справочник'!$A$5:$F$10,4,FALSE),""))</f>
        <v/>
      </c>
      <c r="N57" s="20">
        <f>IF(OR($F57="",$I57=""),"",ROUND(IFERROR(CHOOSE(MATCH($I57,{"ТО-1";"ТО-2";"ТО-3"},0),$K57,$L57,$M57),$L57)*IF($J57="Тяжёлые",0.75,1),0))</f>
        <v/>
      </c>
      <c r="O57" s="20" t="n"/>
      <c r="P57" s="18" t="n"/>
    </row>
    <row r="58">
      <c r="A58" s="14" t="n"/>
      <c r="B58" s="14" t="n"/>
      <c r="C58" s="15" t="n"/>
      <c r="D58" s="14" t="n"/>
      <c r="E58" s="14" t="n"/>
      <c r="F58" s="14" t="n"/>
      <c r="G58" s="16" t="n"/>
      <c r="H58" s="17" t="n"/>
      <c r="I58" s="14" t="n"/>
      <c r="J58" s="14" t="n"/>
      <c r="K58" s="16">
        <f>IF($F58="","",IFERROR(VLOOKUP($F58,'Справочник'!$A$5:$F$10,2,FALSE),""))</f>
        <v/>
      </c>
      <c r="L58" s="16">
        <f>IF($F58="","",IFERROR(VLOOKUP($F58,'Справочник'!$A$5:$F$10,3,FALSE),""))</f>
        <v/>
      </c>
      <c r="M58" s="16">
        <f>IF($F58="","",IFERROR(VLOOKUP($F58,'Справочник'!$A$5:$F$10,4,FALSE),""))</f>
        <v/>
      </c>
      <c r="N58" s="16">
        <f>IF(OR($F58="",$I58=""),"",ROUND(IFERROR(CHOOSE(MATCH($I58,{"ТО-1";"ТО-2";"ТО-3"},0),$K58,$L58,$M58),$L58)*IF($J58="Тяжёлые",0.75,1),0))</f>
        <v/>
      </c>
      <c r="O58" s="16" t="n"/>
      <c r="P58" s="14" t="n"/>
    </row>
    <row r="59">
      <c r="A59" s="18" t="n"/>
      <c r="B59" s="18" t="n"/>
      <c r="C59" s="19" t="n"/>
      <c r="D59" s="18" t="n"/>
      <c r="E59" s="18" t="n"/>
      <c r="F59" s="18" t="n"/>
      <c r="G59" s="20" t="n"/>
      <c r="H59" s="21" t="n"/>
      <c r="I59" s="18" t="n"/>
      <c r="J59" s="18" t="n"/>
      <c r="K59" s="20">
        <f>IF($F59="","",IFERROR(VLOOKUP($F59,'Справочник'!$A$5:$F$10,2,FALSE),""))</f>
        <v/>
      </c>
      <c r="L59" s="20">
        <f>IF($F59="","",IFERROR(VLOOKUP($F59,'Справочник'!$A$5:$F$10,3,FALSE),""))</f>
        <v/>
      </c>
      <c r="M59" s="20">
        <f>IF($F59="","",IFERROR(VLOOKUP($F59,'Справочник'!$A$5:$F$10,4,FALSE),""))</f>
        <v/>
      </c>
      <c r="N59" s="20">
        <f>IF(OR($F59="",$I59=""),"",ROUND(IFERROR(CHOOSE(MATCH($I59,{"ТО-1";"ТО-2";"ТО-3"},0),$K59,$L59,$M59),$L59)*IF($J59="Тяжёлые",0.75,1),0))</f>
        <v/>
      </c>
      <c r="O59" s="20" t="n"/>
      <c r="P59" s="18" t="n"/>
    </row>
    <row r="60">
      <c r="A60" s="14" t="n"/>
      <c r="B60" s="14" t="n"/>
      <c r="C60" s="15" t="n"/>
      <c r="D60" s="14" t="n"/>
      <c r="E60" s="14" t="n"/>
      <c r="F60" s="14" t="n"/>
      <c r="G60" s="16" t="n"/>
      <c r="H60" s="17" t="n"/>
      <c r="I60" s="14" t="n"/>
      <c r="J60" s="14" t="n"/>
      <c r="K60" s="16">
        <f>IF($F60="","",IFERROR(VLOOKUP($F60,'Справочник'!$A$5:$F$10,2,FALSE),""))</f>
        <v/>
      </c>
      <c r="L60" s="16">
        <f>IF($F60="","",IFERROR(VLOOKUP($F60,'Справочник'!$A$5:$F$10,3,FALSE),""))</f>
        <v/>
      </c>
      <c r="M60" s="16">
        <f>IF($F60="","",IFERROR(VLOOKUP($F60,'Справочник'!$A$5:$F$10,4,FALSE),""))</f>
        <v/>
      </c>
      <c r="N60" s="16">
        <f>IF(OR($F60="",$I60=""),"",ROUND(IFERROR(CHOOSE(MATCH($I60,{"ТО-1";"ТО-2";"ТО-3"},0),$K60,$L60,$M60),$L60)*IF($J60="Тяжёлые",0.75,1),0))</f>
        <v/>
      </c>
      <c r="O60" s="16" t="n"/>
      <c r="P60" s="14" t="n"/>
    </row>
    <row r="61">
      <c r="A61" s="18" t="n"/>
      <c r="B61" s="18" t="n"/>
      <c r="C61" s="19" t="n"/>
      <c r="D61" s="18" t="n"/>
      <c r="E61" s="18" t="n"/>
      <c r="F61" s="18" t="n"/>
      <c r="G61" s="20" t="n"/>
      <c r="H61" s="21" t="n"/>
      <c r="I61" s="18" t="n"/>
      <c r="J61" s="18" t="n"/>
      <c r="K61" s="20">
        <f>IF($F61="","",IFERROR(VLOOKUP($F61,'Справочник'!$A$5:$F$10,2,FALSE),""))</f>
        <v/>
      </c>
      <c r="L61" s="20">
        <f>IF($F61="","",IFERROR(VLOOKUP($F61,'Справочник'!$A$5:$F$10,3,FALSE),""))</f>
        <v/>
      </c>
      <c r="M61" s="20">
        <f>IF($F61="","",IFERROR(VLOOKUP($F61,'Справочник'!$A$5:$F$10,4,FALSE),""))</f>
        <v/>
      </c>
      <c r="N61" s="20">
        <f>IF(OR($F61="",$I61=""),"",ROUND(IFERROR(CHOOSE(MATCH($I61,{"ТО-1";"ТО-2";"ТО-3"},0),$K61,$L61,$M61),$L61)*IF($J61="Тяжёлые",0.75,1),0))</f>
        <v/>
      </c>
      <c r="O61" s="20" t="n"/>
      <c r="P61" s="18" t="n"/>
    </row>
    <row r="62">
      <c r="A62" s="14" t="n"/>
      <c r="B62" s="14" t="n"/>
      <c r="C62" s="15" t="n"/>
      <c r="D62" s="14" t="n"/>
      <c r="E62" s="14" t="n"/>
      <c r="F62" s="14" t="n"/>
      <c r="G62" s="16" t="n"/>
      <c r="H62" s="17" t="n"/>
      <c r="I62" s="14" t="n"/>
      <c r="J62" s="14" t="n"/>
      <c r="K62" s="16">
        <f>IF($F62="","",IFERROR(VLOOKUP($F62,'Справочник'!$A$5:$F$10,2,FALSE),""))</f>
        <v/>
      </c>
      <c r="L62" s="16">
        <f>IF($F62="","",IFERROR(VLOOKUP($F62,'Справочник'!$A$5:$F$10,3,FALSE),""))</f>
        <v/>
      </c>
      <c r="M62" s="16">
        <f>IF($F62="","",IFERROR(VLOOKUP($F62,'Справочник'!$A$5:$F$10,4,FALSE),""))</f>
        <v/>
      </c>
      <c r="N62" s="16">
        <f>IF(OR($F62="",$I62=""),"",ROUND(IFERROR(CHOOSE(MATCH($I62,{"ТО-1";"ТО-2";"ТО-3"},0),$K62,$L62,$M62),$L62)*IF($J62="Тяжёлые",0.75,1),0))</f>
        <v/>
      </c>
      <c r="O62" s="16" t="n"/>
      <c r="P62" s="14" t="n"/>
    </row>
    <row r="63">
      <c r="A63" s="18" t="n"/>
      <c r="B63" s="18" t="n"/>
      <c r="C63" s="19" t="n"/>
      <c r="D63" s="18" t="n"/>
      <c r="E63" s="18" t="n"/>
      <c r="F63" s="18" t="n"/>
      <c r="G63" s="20" t="n"/>
      <c r="H63" s="21" t="n"/>
      <c r="I63" s="18" t="n"/>
      <c r="J63" s="18" t="n"/>
      <c r="K63" s="20">
        <f>IF($F63="","",IFERROR(VLOOKUP($F63,'Справочник'!$A$5:$F$10,2,FALSE),""))</f>
        <v/>
      </c>
      <c r="L63" s="20">
        <f>IF($F63="","",IFERROR(VLOOKUP($F63,'Справочник'!$A$5:$F$10,3,FALSE),""))</f>
        <v/>
      </c>
      <c r="M63" s="20">
        <f>IF($F63="","",IFERROR(VLOOKUP($F63,'Справочник'!$A$5:$F$10,4,FALSE),""))</f>
        <v/>
      </c>
      <c r="N63" s="20">
        <f>IF(OR($F63="",$I63=""),"",ROUND(IFERROR(CHOOSE(MATCH($I63,{"ТО-1";"ТО-2";"ТО-3"},0),$K63,$L63,$M63),$L63)*IF($J63="Тяжёлые",0.75,1),0))</f>
        <v/>
      </c>
      <c r="O63" s="20" t="n"/>
      <c r="P63" s="18" t="n"/>
    </row>
    <row r="64">
      <c r="A64" s="14" t="n"/>
      <c r="B64" s="14" t="n"/>
      <c r="C64" s="15" t="n"/>
      <c r="D64" s="14" t="n"/>
      <c r="E64" s="14" t="n"/>
      <c r="F64" s="14" t="n"/>
      <c r="G64" s="16" t="n"/>
      <c r="H64" s="17" t="n"/>
      <c r="I64" s="14" t="n"/>
      <c r="J64" s="14" t="n"/>
      <c r="K64" s="16">
        <f>IF($F64="","",IFERROR(VLOOKUP($F64,'Справочник'!$A$5:$F$10,2,FALSE),""))</f>
        <v/>
      </c>
      <c r="L64" s="16">
        <f>IF($F64="","",IFERROR(VLOOKUP($F64,'Справочник'!$A$5:$F$10,3,FALSE),""))</f>
        <v/>
      </c>
      <c r="M64" s="16">
        <f>IF($F64="","",IFERROR(VLOOKUP($F64,'Справочник'!$A$5:$F$10,4,FALSE),""))</f>
        <v/>
      </c>
      <c r="N64" s="16">
        <f>IF(OR($F64="",$I64=""),"",ROUND(IFERROR(CHOOSE(MATCH($I64,{"ТО-1";"ТО-2";"ТО-3"},0),$K64,$L64,$M64),$L64)*IF($J64="Тяжёлые",0.75,1),0))</f>
        <v/>
      </c>
      <c r="O64" s="16" t="n"/>
      <c r="P64" s="14" t="n"/>
    </row>
    <row r="66" ht="28" customHeight="1">
      <c r="A66" s="22" t="inlineStr">
        <is>
          <t>Колонка «Текущая наработка» устаревает в день, когда её вписали. В приложении она обновляется с каждым сообщением водителя.</t>
        </is>
      </c>
    </row>
  </sheetData>
  <mergeCells count="4">
    <mergeCell ref="A1:P1"/>
    <mergeCell ref="A66:H66"/>
    <mergeCell ref="M3:O3"/>
    <mergeCell ref="A2:P2"/>
  </mergeCells>
  <dataValidations count="3">
    <dataValidation sqref="F5:F64" showDropDown="0" showInputMessage="0" showErrorMessage="0" allowBlank="1" type="list">
      <formula1>'Справочник'!$A$5:$A$10</formula1>
    </dataValidation>
    <dataValidation sqref="I5:I64" showDropDown="0" showInputMessage="0" showErrorMessage="0" allowBlank="1" type="list">
      <formula1>"ТО-1,ТО-2,ТО-3"</formula1>
    </dataValidation>
    <dataValidation sqref="J5:J64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P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67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4" customWidth="1" min="2" max="2"/>
    <col width="24" customWidth="1" min="3" max="3"/>
    <col width="15" customWidth="1" min="4" max="4"/>
    <col width="14" customWidth="1" min="5" max="5"/>
    <col width="10" customWidth="1" min="6" max="6"/>
    <col width="10" customWidth="1" min="7" max="7"/>
    <col width="16" customWidth="1" min="8" max="8"/>
    <col width="16" customWidth="1" min="9" max="9"/>
    <col width="13" customWidth="1" min="10" max="10"/>
    <col width="13" customWidth="1" min="11" max="11"/>
    <col width="18" customWidth="1" min="12" max="12"/>
    <col width="16" customWidth="1" min="13" max="13"/>
    <col width="18" customWidth="1" min="14" max="14"/>
  </cols>
  <sheetData>
    <row r="1" ht="26" customHeight="1">
      <c r="A1" s="1" t="inlineStr">
        <is>
          <t>График ТО на 12 месяцев</t>
        </is>
      </c>
    </row>
    <row r="2" ht="18" customHeight="1">
      <c r="A2" s="2" t="inlineStr">
        <is>
          <t>Всё считается само по листу «Парк». Заполняйте только «Наработка сейчас» и «Отметка о выполнении». Средняя наработка в сутки задаётся в ячейке D3.</t>
        </is>
      </c>
    </row>
    <row r="3">
      <c r="A3" s="23" t="inlineStr">
        <is>
          <t>Средняя наработка в сутки (м/ч или км):</t>
        </is>
      </c>
      <c r="D3" s="24" t="n">
        <v>8</v>
      </c>
    </row>
    <row r="4">
      <c r="K4" s="3" t="inlineStr">
        <is>
          <t xml:space="preserve">Заполняется руками. В Бортовом наработку присылают водители голосом → </t>
        </is>
      </c>
      <c r="N4" s="4" t="inlineStr">
        <is>
          <t>bortovoy.com</t>
        </is>
      </c>
    </row>
    <row r="5" ht="32" customHeight="1">
      <c r="A5" s="5" t="inlineStr">
        <is>
          <t>ID</t>
        </is>
      </c>
      <c r="B5" s="5" t="inlineStr">
        <is>
          <t>Марка и модель</t>
        </is>
      </c>
      <c r="C5" s="5" t="inlineStr">
        <is>
          <t>Класс</t>
        </is>
      </c>
      <c r="D5" s="5" t="inlineStr">
        <is>
          <t>Наработка сейчас</t>
        </is>
      </c>
      <c r="E5" s="5" t="inlineStr">
        <is>
          <t>Последнее ТО</t>
        </is>
      </c>
      <c r="F5" s="5" t="inlineStr">
        <is>
          <t>Тип ТО</t>
        </is>
      </c>
      <c r="G5" s="5" t="inlineStr">
        <is>
          <t>Интервал</t>
        </is>
      </c>
      <c r="H5" s="5" t="inlineStr">
        <is>
          <t>Наработка на следующее ТО</t>
        </is>
      </c>
      <c r="I5" s="5" t="inlineStr">
        <is>
          <t>Осталось наработать</t>
        </is>
      </c>
      <c r="J5" s="5" t="inlineStr">
        <is>
          <t>Окно от (-10%)</t>
        </is>
      </c>
      <c r="K5" s="5" t="inlineStr">
        <is>
          <t>Окно до (+10%)</t>
        </is>
      </c>
      <c r="L5" s="5" t="inlineStr">
        <is>
          <t>Ориентировочная дата</t>
        </is>
      </c>
      <c r="M5" s="5" t="inlineStr">
        <is>
          <t>Статус</t>
        </is>
      </c>
      <c r="N5" s="5" t="inlineStr">
        <is>
          <t>Отметка о выполнении</t>
        </is>
      </c>
    </row>
    <row r="6">
      <c r="A6" s="6">
        <f>IF(Парк!$A5="","",Парк!$A5)</f>
        <v/>
      </c>
      <c r="B6" s="6">
        <f>IF(Парк!$A5="","",Парк!$B5)</f>
        <v/>
      </c>
      <c r="C6" s="6">
        <f>IF(Парк!$A5="","",Парк!$F5)</f>
        <v/>
      </c>
      <c r="D6" s="8">
        <f>IF(Парк!$A5="","",Парк!$G5)</f>
        <v/>
      </c>
      <c r="E6" s="9">
        <f>IF(Парк!$A5="","",Парк!$H5)</f>
        <v/>
      </c>
      <c r="F6" s="6">
        <f>IF(Парк!$A5="","",Парк!$I5)</f>
        <v/>
      </c>
      <c r="G6" s="8">
        <f>IF(Парк!$A5="","",Парк!$N5)</f>
        <v/>
      </c>
      <c r="H6" s="8">
        <f>IF(OR($A6="",$G6=""),"",ROUND(IF(Парк!$O5="",CEILING(MAX($D6,1)/MAX($G6,1),1)*$G6,Парк!$O5+$G6),0))</f>
        <v/>
      </c>
      <c r="I6" s="8">
        <f>IF($H6="","",$H6-$D6)</f>
        <v/>
      </c>
      <c r="J6" s="8">
        <f>IF($H6="","",ROUND($H6-$G6*0.1,0))</f>
        <v/>
      </c>
      <c r="K6" s="8">
        <f>IF($H6="","",ROUND($H6+$G6*0.1,0))</f>
        <v/>
      </c>
      <c r="L6" s="9">
        <f>IF($H6="","",TODAY()+MAX(0,$I6)/MAX($D$3,1))</f>
        <v/>
      </c>
      <c r="M6" s="6">
        <f>IF($A6="","",IF($N6&lt;&gt;"","Выполнено",IF($D6&gt;=$K6,"Просрочено",IF($D6&gt;=$J6,"Скоро","План"))))</f>
        <v/>
      </c>
      <c r="N6" s="6" t="n"/>
    </row>
    <row r="7">
      <c r="A7" s="10">
        <f>IF(Парк!$A6="","",Парк!$A6)</f>
        <v/>
      </c>
      <c r="B7" s="10">
        <f>IF(Парк!$A6="","",Парк!$B6)</f>
        <v/>
      </c>
      <c r="C7" s="10">
        <f>IF(Парк!$A6="","",Парк!$F6)</f>
        <v/>
      </c>
      <c r="D7" s="12">
        <f>IF(Парк!$A6="","",Парк!$G6)</f>
        <v/>
      </c>
      <c r="E7" s="13">
        <f>IF(Парк!$A6="","",Парк!$H6)</f>
        <v/>
      </c>
      <c r="F7" s="10">
        <f>IF(Парк!$A6="","",Парк!$I6)</f>
        <v/>
      </c>
      <c r="G7" s="12">
        <f>IF(Парк!$A6="","",Парк!$N6)</f>
        <v/>
      </c>
      <c r="H7" s="12">
        <f>IF(OR($A7="",$G7=""),"",ROUND(IF(Парк!$O6="",CEILING(MAX($D7,1)/MAX($G7,1),1)*$G7,Парк!$O6+$G7),0))</f>
        <v/>
      </c>
      <c r="I7" s="12">
        <f>IF($H7="","",$H7-$D7)</f>
        <v/>
      </c>
      <c r="J7" s="12">
        <f>IF($H7="","",ROUND($H7-$G7*0.1,0))</f>
        <v/>
      </c>
      <c r="K7" s="12">
        <f>IF($H7="","",ROUND($H7+$G7*0.1,0))</f>
        <v/>
      </c>
      <c r="L7" s="13">
        <f>IF($H7="","",TODAY()+MAX(0,$I7)/MAX($D$3,1))</f>
        <v/>
      </c>
      <c r="M7" s="10">
        <f>IF($A7="","",IF($N7&lt;&gt;"","Выполнено",IF($D7&gt;=$K7,"Просрочено",IF($D7&gt;=$J7,"Скоро","План"))))</f>
        <v/>
      </c>
      <c r="N7" s="10" t="n"/>
    </row>
    <row r="8">
      <c r="A8" s="6">
        <f>IF(Парк!$A7="","",Парк!$A7)</f>
        <v/>
      </c>
      <c r="B8" s="6">
        <f>IF(Парк!$A7="","",Парк!$B7)</f>
        <v/>
      </c>
      <c r="C8" s="6">
        <f>IF(Парк!$A7="","",Парк!$F7)</f>
        <v/>
      </c>
      <c r="D8" s="8">
        <f>IF(Парк!$A7="","",Парк!$G7)</f>
        <v/>
      </c>
      <c r="E8" s="9">
        <f>IF(Парк!$A7="","",Парк!$H7)</f>
        <v/>
      </c>
      <c r="F8" s="6">
        <f>IF(Парк!$A7="","",Парк!$I7)</f>
        <v/>
      </c>
      <c r="G8" s="8">
        <f>IF(Парк!$A7="","",Парк!$N7)</f>
        <v/>
      </c>
      <c r="H8" s="8">
        <f>IF(OR($A8="",$G8=""),"",ROUND(IF(Парк!$O7="",CEILING(MAX($D8,1)/MAX($G8,1),1)*$G8,Парк!$O7+$G8),0))</f>
        <v/>
      </c>
      <c r="I8" s="8">
        <f>IF($H8="","",$H8-$D8)</f>
        <v/>
      </c>
      <c r="J8" s="8">
        <f>IF($H8="","",ROUND($H8-$G8*0.1,0))</f>
        <v/>
      </c>
      <c r="K8" s="8">
        <f>IF($H8="","",ROUND($H8+$G8*0.1,0))</f>
        <v/>
      </c>
      <c r="L8" s="9">
        <f>IF($H8="","",TODAY()+MAX(0,$I8)/MAX($D$3,1))</f>
        <v/>
      </c>
      <c r="M8" s="6">
        <f>IF($A8="","",IF($N8&lt;&gt;"","Выполнено",IF($D8&gt;=$K8,"Просрочено",IF($D8&gt;=$J8,"Скоро","План"))))</f>
        <v/>
      </c>
      <c r="N8" s="6" t="n"/>
    </row>
    <row r="9">
      <c r="A9" s="10">
        <f>IF(Парк!$A8="","",Парк!$A8)</f>
        <v/>
      </c>
      <c r="B9" s="10">
        <f>IF(Парк!$A8="","",Парк!$B8)</f>
        <v/>
      </c>
      <c r="C9" s="10">
        <f>IF(Парк!$A8="","",Парк!$F8)</f>
        <v/>
      </c>
      <c r="D9" s="12">
        <f>IF(Парк!$A8="","",Парк!$G8)</f>
        <v/>
      </c>
      <c r="E9" s="13">
        <f>IF(Парк!$A8="","",Парк!$H8)</f>
        <v/>
      </c>
      <c r="F9" s="10">
        <f>IF(Парк!$A8="","",Парк!$I8)</f>
        <v/>
      </c>
      <c r="G9" s="12">
        <f>IF(Парк!$A8="","",Парк!$N8)</f>
        <v/>
      </c>
      <c r="H9" s="12">
        <f>IF(OR($A9="",$G9=""),"",ROUND(IF(Парк!$O8="",CEILING(MAX($D9,1)/MAX($G9,1),1)*$G9,Парк!$O8+$G9),0))</f>
        <v/>
      </c>
      <c r="I9" s="12">
        <f>IF($H9="","",$H9-$D9)</f>
        <v/>
      </c>
      <c r="J9" s="12">
        <f>IF($H9="","",ROUND($H9-$G9*0.1,0))</f>
        <v/>
      </c>
      <c r="K9" s="12">
        <f>IF($H9="","",ROUND($H9+$G9*0.1,0))</f>
        <v/>
      </c>
      <c r="L9" s="13">
        <f>IF($H9="","",TODAY()+MAX(0,$I9)/MAX($D$3,1))</f>
        <v/>
      </c>
      <c r="M9" s="10">
        <f>IF($A9="","",IF($N9&lt;&gt;"","Выполнено",IF($D9&gt;=$K9,"Просрочено",IF($D9&gt;=$J9,"Скоро","План"))))</f>
        <v/>
      </c>
      <c r="N9" s="10" t="n"/>
    </row>
    <row r="10">
      <c r="A10" s="6">
        <f>IF(Парк!$A9="","",Парк!$A9)</f>
        <v/>
      </c>
      <c r="B10" s="6">
        <f>IF(Парк!$A9="","",Парк!$B9)</f>
        <v/>
      </c>
      <c r="C10" s="6">
        <f>IF(Парк!$A9="","",Парк!$F9)</f>
        <v/>
      </c>
      <c r="D10" s="8">
        <f>IF(Парк!$A9="","",Парк!$G9)</f>
        <v/>
      </c>
      <c r="E10" s="9">
        <f>IF(Парк!$A9="","",Парк!$H9)</f>
        <v/>
      </c>
      <c r="F10" s="6">
        <f>IF(Парк!$A9="","",Парк!$I9)</f>
        <v/>
      </c>
      <c r="G10" s="8">
        <f>IF(Парк!$A9="","",Парк!$N9)</f>
        <v/>
      </c>
      <c r="H10" s="8">
        <f>IF(OR($A10="",$G10=""),"",ROUND(IF(Парк!$O9="",CEILING(MAX($D10,1)/MAX($G10,1),1)*$G10,Парк!$O9+$G10),0))</f>
        <v/>
      </c>
      <c r="I10" s="8">
        <f>IF($H10="","",$H10-$D10)</f>
        <v/>
      </c>
      <c r="J10" s="8">
        <f>IF($H10="","",ROUND($H10-$G10*0.1,0))</f>
        <v/>
      </c>
      <c r="K10" s="8">
        <f>IF($H10="","",ROUND($H10+$G10*0.1,0))</f>
        <v/>
      </c>
      <c r="L10" s="9">
        <f>IF($H10="","",TODAY()+MAX(0,$I10)/MAX($D$3,1))</f>
        <v/>
      </c>
      <c r="M10" s="6">
        <f>IF($A10="","",IF($N10&lt;&gt;"","Выполнено",IF($D10&gt;=$K10,"Просрочено",IF($D10&gt;=$J10,"Скоро","План"))))</f>
        <v/>
      </c>
      <c r="N10" s="6" t="n"/>
    </row>
    <row r="11">
      <c r="A11" s="14">
        <f>IF(Парк!$A10="","",Парк!$A10)</f>
        <v/>
      </c>
      <c r="B11" s="14">
        <f>IF(Парк!$A10="","",Парк!$B10)</f>
        <v/>
      </c>
      <c r="C11" s="14">
        <f>IF(Парк!$A10="","",Парк!$F10)</f>
        <v/>
      </c>
      <c r="D11" s="16">
        <f>IF(Парк!$A10="","",Парк!$G10)</f>
        <v/>
      </c>
      <c r="E11" s="17">
        <f>IF(Парк!$A10="","",Парк!$H10)</f>
        <v/>
      </c>
      <c r="F11" s="14">
        <f>IF(Парк!$A10="","",Парк!$I10)</f>
        <v/>
      </c>
      <c r="G11" s="16">
        <f>IF(Парк!$A10="","",Парк!$N10)</f>
        <v/>
      </c>
      <c r="H11" s="16">
        <f>IF(OR($A11="",$G11=""),"",ROUND(IF(Парк!$O10="",CEILING(MAX($D11,1)/MAX($G11,1),1)*$G11,Парк!$O10+$G11),0))</f>
        <v/>
      </c>
      <c r="I11" s="16">
        <f>IF($H11="","",$H11-$D11)</f>
        <v/>
      </c>
      <c r="J11" s="16">
        <f>IF($H11="","",ROUND($H11-$G11*0.1,0))</f>
        <v/>
      </c>
      <c r="K11" s="16">
        <f>IF($H11="","",ROUND($H11+$G11*0.1,0))</f>
        <v/>
      </c>
      <c r="L11" s="17">
        <f>IF($H11="","",TODAY()+MAX(0,$I11)/MAX($D$3,1))</f>
        <v/>
      </c>
      <c r="M11" s="14">
        <f>IF($A11="","",IF($N11&lt;&gt;"","Выполнено",IF($D11&gt;=$K11,"Просрочено",IF($D11&gt;=$J11,"Скоро","План"))))</f>
        <v/>
      </c>
      <c r="N11" s="14" t="n"/>
    </row>
    <row r="12">
      <c r="A12" s="18">
        <f>IF(Парк!$A11="","",Парк!$A11)</f>
        <v/>
      </c>
      <c r="B12" s="18">
        <f>IF(Парк!$A11="","",Парк!$B11)</f>
        <v/>
      </c>
      <c r="C12" s="18">
        <f>IF(Парк!$A11="","",Парк!$F11)</f>
        <v/>
      </c>
      <c r="D12" s="20">
        <f>IF(Парк!$A11="","",Парк!$G11)</f>
        <v/>
      </c>
      <c r="E12" s="21">
        <f>IF(Парк!$A11="","",Парк!$H11)</f>
        <v/>
      </c>
      <c r="F12" s="18">
        <f>IF(Парк!$A11="","",Парк!$I11)</f>
        <v/>
      </c>
      <c r="G12" s="20">
        <f>IF(Парк!$A11="","",Парк!$N11)</f>
        <v/>
      </c>
      <c r="H12" s="20">
        <f>IF(OR($A12="",$G12=""),"",ROUND(IF(Парк!$O11="",CEILING(MAX($D12,1)/MAX($G12,1),1)*$G12,Парк!$O11+$G12),0))</f>
        <v/>
      </c>
      <c r="I12" s="20">
        <f>IF($H12="","",$H12-$D12)</f>
        <v/>
      </c>
      <c r="J12" s="20">
        <f>IF($H12="","",ROUND($H12-$G12*0.1,0))</f>
        <v/>
      </c>
      <c r="K12" s="20">
        <f>IF($H12="","",ROUND($H12+$G12*0.1,0))</f>
        <v/>
      </c>
      <c r="L12" s="21">
        <f>IF($H12="","",TODAY()+MAX(0,$I12)/MAX($D$3,1))</f>
        <v/>
      </c>
      <c r="M12" s="18">
        <f>IF($A12="","",IF($N12&lt;&gt;"","Выполнено",IF($D12&gt;=$K12,"Просрочено",IF($D12&gt;=$J12,"Скоро","План"))))</f>
        <v/>
      </c>
      <c r="N12" s="18" t="n"/>
    </row>
    <row r="13">
      <c r="A13" s="14">
        <f>IF(Парк!$A12="","",Парк!$A12)</f>
        <v/>
      </c>
      <c r="B13" s="14">
        <f>IF(Парк!$A12="","",Парк!$B12)</f>
        <v/>
      </c>
      <c r="C13" s="14">
        <f>IF(Парк!$A12="","",Парк!$F12)</f>
        <v/>
      </c>
      <c r="D13" s="16">
        <f>IF(Парк!$A12="","",Парк!$G12)</f>
        <v/>
      </c>
      <c r="E13" s="17">
        <f>IF(Парк!$A12="","",Парк!$H12)</f>
        <v/>
      </c>
      <c r="F13" s="14">
        <f>IF(Парк!$A12="","",Парк!$I12)</f>
        <v/>
      </c>
      <c r="G13" s="16">
        <f>IF(Парк!$A12="","",Парк!$N12)</f>
        <v/>
      </c>
      <c r="H13" s="16">
        <f>IF(OR($A13="",$G13=""),"",ROUND(IF(Парк!$O12="",CEILING(MAX($D13,1)/MAX($G13,1),1)*$G13,Парк!$O12+$G13),0))</f>
        <v/>
      </c>
      <c r="I13" s="16">
        <f>IF($H13="","",$H13-$D13)</f>
        <v/>
      </c>
      <c r="J13" s="16">
        <f>IF($H13="","",ROUND($H13-$G13*0.1,0))</f>
        <v/>
      </c>
      <c r="K13" s="16">
        <f>IF($H13="","",ROUND($H13+$G13*0.1,0))</f>
        <v/>
      </c>
      <c r="L13" s="17">
        <f>IF($H13="","",TODAY()+MAX(0,$I13)/MAX($D$3,1))</f>
        <v/>
      </c>
      <c r="M13" s="14">
        <f>IF($A13="","",IF($N13&lt;&gt;"","Выполнено",IF($D13&gt;=$K13,"Просрочено",IF($D13&gt;=$J13,"Скоро","План"))))</f>
        <v/>
      </c>
      <c r="N13" s="14" t="n"/>
    </row>
    <row r="14">
      <c r="A14" s="18">
        <f>IF(Парк!$A13="","",Парк!$A13)</f>
        <v/>
      </c>
      <c r="B14" s="18">
        <f>IF(Парк!$A13="","",Парк!$B13)</f>
        <v/>
      </c>
      <c r="C14" s="18">
        <f>IF(Парк!$A13="","",Парк!$F13)</f>
        <v/>
      </c>
      <c r="D14" s="20">
        <f>IF(Парк!$A13="","",Парк!$G13)</f>
        <v/>
      </c>
      <c r="E14" s="21">
        <f>IF(Парк!$A13="","",Парк!$H13)</f>
        <v/>
      </c>
      <c r="F14" s="18">
        <f>IF(Парк!$A13="","",Парк!$I13)</f>
        <v/>
      </c>
      <c r="G14" s="20">
        <f>IF(Парк!$A13="","",Парк!$N13)</f>
        <v/>
      </c>
      <c r="H14" s="20">
        <f>IF(OR($A14="",$G14=""),"",ROUND(IF(Парк!$O13="",CEILING(MAX($D14,1)/MAX($G14,1),1)*$G14,Парк!$O13+$G14),0))</f>
        <v/>
      </c>
      <c r="I14" s="20">
        <f>IF($H14="","",$H14-$D14)</f>
        <v/>
      </c>
      <c r="J14" s="20">
        <f>IF($H14="","",ROUND($H14-$G14*0.1,0))</f>
        <v/>
      </c>
      <c r="K14" s="20">
        <f>IF($H14="","",ROUND($H14+$G14*0.1,0))</f>
        <v/>
      </c>
      <c r="L14" s="21">
        <f>IF($H14="","",TODAY()+MAX(0,$I14)/MAX($D$3,1))</f>
        <v/>
      </c>
      <c r="M14" s="18">
        <f>IF($A14="","",IF($N14&lt;&gt;"","Выполнено",IF($D14&gt;=$K14,"Просрочено",IF($D14&gt;=$J14,"Скоро","План"))))</f>
        <v/>
      </c>
      <c r="N14" s="18" t="n"/>
    </row>
    <row r="15">
      <c r="A15" s="14">
        <f>IF(Парк!$A14="","",Парк!$A14)</f>
        <v/>
      </c>
      <c r="B15" s="14">
        <f>IF(Парк!$A14="","",Парк!$B14)</f>
        <v/>
      </c>
      <c r="C15" s="14">
        <f>IF(Парк!$A14="","",Парк!$F14)</f>
        <v/>
      </c>
      <c r="D15" s="16">
        <f>IF(Парк!$A14="","",Парк!$G14)</f>
        <v/>
      </c>
      <c r="E15" s="17">
        <f>IF(Парк!$A14="","",Парк!$H14)</f>
        <v/>
      </c>
      <c r="F15" s="14">
        <f>IF(Парк!$A14="","",Парк!$I14)</f>
        <v/>
      </c>
      <c r="G15" s="16">
        <f>IF(Парк!$A14="","",Парк!$N14)</f>
        <v/>
      </c>
      <c r="H15" s="16">
        <f>IF(OR($A15="",$G15=""),"",ROUND(IF(Парк!$O14="",CEILING(MAX($D15,1)/MAX($G15,1),1)*$G15,Парк!$O14+$G15),0))</f>
        <v/>
      </c>
      <c r="I15" s="16">
        <f>IF($H15="","",$H15-$D15)</f>
        <v/>
      </c>
      <c r="J15" s="16">
        <f>IF($H15="","",ROUND($H15-$G15*0.1,0))</f>
        <v/>
      </c>
      <c r="K15" s="16">
        <f>IF($H15="","",ROUND($H15+$G15*0.1,0))</f>
        <v/>
      </c>
      <c r="L15" s="17">
        <f>IF($H15="","",TODAY()+MAX(0,$I15)/MAX($D$3,1))</f>
        <v/>
      </c>
      <c r="M15" s="14">
        <f>IF($A15="","",IF($N15&lt;&gt;"","Выполнено",IF($D15&gt;=$K15,"Просрочено",IF($D15&gt;=$J15,"Скоро","План"))))</f>
        <v/>
      </c>
      <c r="N15" s="14" t="n"/>
    </row>
    <row r="16">
      <c r="A16" s="18">
        <f>IF(Парк!$A15="","",Парк!$A15)</f>
        <v/>
      </c>
      <c r="B16" s="18">
        <f>IF(Парк!$A15="","",Парк!$B15)</f>
        <v/>
      </c>
      <c r="C16" s="18">
        <f>IF(Парк!$A15="","",Парк!$F15)</f>
        <v/>
      </c>
      <c r="D16" s="20">
        <f>IF(Парк!$A15="","",Парк!$G15)</f>
        <v/>
      </c>
      <c r="E16" s="21">
        <f>IF(Парк!$A15="","",Парк!$H15)</f>
        <v/>
      </c>
      <c r="F16" s="18">
        <f>IF(Парк!$A15="","",Парк!$I15)</f>
        <v/>
      </c>
      <c r="G16" s="20">
        <f>IF(Парк!$A15="","",Парк!$N15)</f>
        <v/>
      </c>
      <c r="H16" s="20">
        <f>IF(OR($A16="",$G16=""),"",ROUND(IF(Парк!$O15="",CEILING(MAX($D16,1)/MAX($G16,1),1)*$G16,Парк!$O15+$G16),0))</f>
        <v/>
      </c>
      <c r="I16" s="20">
        <f>IF($H16="","",$H16-$D16)</f>
        <v/>
      </c>
      <c r="J16" s="20">
        <f>IF($H16="","",ROUND($H16-$G16*0.1,0))</f>
        <v/>
      </c>
      <c r="K16" s="20">
        <f>IF($H16="","",ROUND($H16+$G16*0.1,0))</f>
        <v/>
      </c>
      <c r="L16" s="21">
        <f>IF($H16="","",TODAY()+MAX(0,$I16)/MAX($D$3,1))</f>
        <v/>
      </c>
      <c r="M16" s="18">
        <f>IF($A16="","",IF($N16&lt;&gt;"","Выполнено",IF($D16&gt;=$K16,"Просрочено",IF($D16&gt;=$J16,"Скоро","План"))))</f>
        <v/>
      </c>
      <c r="N16" s="18" t="n"/>
    </row>
    <row r="17">
      <c r="A17" s="14">
        <f>IF(Парк!$A16="","",Парк!$A16)</f>
        <v/>
      </c>
      <c r="B17" s="14">
        <f>IF(Парк!$A16="","",Парк!$B16)</f>
        <v/>
      </c>
      <c r="C17" s="14">
        <f>IF(Парк!$A16="","",Парк!$F16)</f>
        <v/>
      </c>
      <c r="D17" s="16">
        <f>IF(Парк!$A16="","",Парк!$G16)</f>
        <v/>
      </c>
      <c r="E17" s="17">
        <f>IF(Парк!$A16="","",Парк!$H16)</f>
        <v/>
      </c>
      <c r="F17" s="14">
        <f>IF(Парк!$A16="","",Парк!$I16)</f>
        <v/>
      </c>
      <c r="G17" s="16">
        <f>IF(Парк!$A16="","",Парк!$N16)</f>
        <v/>
      </c>
      <c r="H17" s="16">
        <f>IF(OR($A17="",$G17=""),"",ROUND(IF(Парк!$O16="",CEILING(MAX($D17,1)/MAX($G17,1),1)*$G17,Парк!$O16+$G17),0))</f>
        <v/>
      </c>
      <c r="I17" s="16">
        <f>IF($H17="","",$H17-$D17)</f>
        <v/>
      </c>
      <c r="J17" s="16">
        <f>IF($H17="","",ROUND($H17-$G17*0.1,0))</f>
        <v/>
      </c>
      <c r="K17" s="16">
        <f>IF($H17="","",ROUND($H17+$G17*0.1,0))</f>
        <v/>
      </c>
      <c r="L17" s="17">
        <f>IF($H17="","",TODAY()+MAX(0,$I17)/MAX($D$3,1))</f>
        <v/>
      </c>
      <c r="M17" s="14">
        <f>IF($A17="","",IF($N17&lt;&gt;"","Выполнено",IF($D17&gt;=$K17,"Просрочено",IF($D17&gt;=$J17,"Скоро","План"))))</f>
        <v/>
      </c>
      <c r="N17" s="14" t="n"/>
    </row>
    <row r="18">
      <c r="A18" s="18">
        <f>IF(Парк!$A17="","",Парк!$A17)</f>
        <v/>
      </c>
      <c r="B18" s="18">
        <f>IF(Парк!$A17="","",Парк!$B17)</f>
        <v/>
      </c>
      <c r="C18" s="18">
        <f>IF(Парк!$A17="","",Парк!$F17)</f>
        <v/>
      </c>
      <c r="D18" s="20">
        <f>IF(Парк!$A17="","",Парк!$G17)</f>
        <v/>
      </c>
      <c r="E18" s="21">
        <f>IF(Парк!$A17="","",Парк!$H17)</f>
        <v/>
      </c>
      <c r="F18" s="18">
        <f>IF(Парк!$A17="","",Парк!$I17)</f>
        <v/>
      </c>
      <c r="G18" s="20">
        <f>IF(Парк!$A17="","",Парк!$N17)</f>
        <v/>
      </c>
      <c r="H18" s="20">
        <f>IF(OR($A18="",$G18=""),"",ROUND(IF(Парк!$O17="",CEILING(MAX($D18,1)/MAX($G18,1),1)*$G18,Парк!$O17+$G18),0))</f>
        <v/>
      </c>
      <c r="I18" s="20">
        <f>IF($H18="","",$H18-$D18)</f>
        <v/>
      </c>
      <c r="J18" s="20">
        <f>IF($H18="","",ROUND($H18-$G18*0.1,0))</f>
        <v/>
      </c>
      <c r="K18" s="20">
        <f>IF($H18="","",ROUND($H18+$G18*0.1,0))</f>
        <v/>
      </c>
      <c r="L18" s="21">
        <f>IF($H18="","",TODAY()+MAX(0,$I18)/MAX($D$3,1))</f>
        <v/>
      </c>
      <c r="M18" s="18">
        <f>IF($A18="","",IF($N18&lt;&gt;"","Выполнено",IF($D18&gt;=$K18,"Просрочено",IF($D18&gt;=$J18,"Скоро","План"))))</f>
        <v/>
      </c>
      <c r="N18" s="18" t="n"/>
    </row>
    <row r="19">
      <c r="A19" s="14">
        <f>IF(Парк!$A18="","",Парк!$A18)</f>
        <v/>
      </c>
      <c r="B19" s="14">
        <f>IF(Парк!$A18="","",Парк!$B18)</f>
        <v/>
      </c>
      <c r="C19" s="14">
        <f>IF(Парк!$A18="","",Парк!$F18)</f>
        <v/>
      </c>
      <c r="D19" s="16">
        <f>IF(Парк!$A18="","",Парк!$G18)</f>
        <v/>
      </c>
      <c r="E19" s="17">
        <f>IF(Парк!$A18="","",Парк!$H18)</f>
        <v/>
      </c>
      <c r="F19" s="14">
        <f>IF(Парк!$A18="","",Парк!$I18)</f>
        <v/>
      </c>
      <c r="G19" s="16">
        <f>IF(Парк!$A18="","",Парк!$N18)</f>
        <v/>
      </c>
      <c r="H19" s="16">
        <f>IF(OR($A19="",$G19=""),"",ROUND(IF(Парк!$O18="",CEILING(MAX($D19,1)/MAX($G19,1),1)*$G19,Парк!$O18+$G19),0))</f>
        <v/>
      </c>
      <c r="I19" s="16">
        <f>IF($H19="","",$H19-$D19)</f>
        <v/>
      </c>
      <c r="J19" s="16">
        <f>IF($H19="","",ROUND($H19-$G19*0.1,0))</f>
        <v/>
      </c>
      <c r="K19" s="16">
        <f>IF($H19="","",ROUND($H19+$G19*0.1,0))</f>
        <v/>
      </c>
      <c r="L19" s="17">
        <f>IF($H19="","",TODAY()+MAX(0,$I19)/MAX($D$3,1))</f>
        <v/>
      </c>
      <c r="M19" s="14">
        <f>IF($A19="","",IF($N19&lt;&gt;"","Выполнено",IF($D19&gt;=$K19,"Просрочено",IF($D19&gt;=$J19,"Скоро","План"))))</f>
        <v/>
      </c>
      <c r="N19" s="14" t="n"/>
    </row>
    <row r="20">
      <c r="A20" s="18">
        <f>IF(Парк!$A19="","",Парк!$A19)</f>
        <v/>
      </c>
      <c r="B20" s="18">
        <f>IF(Парк!$A19="","",Парк!$B19)</f>
        <v/>
      </c>
      <c r="C20" s="18">
        <f>IF(Парк!$A19="","",Парк!$F19)</f>
        <v/>
      </c>
      <c r="D20" s="20">
        <f>IF(Парк!$A19="","",Парк!$G19)</f>
        <v/>
      </c>
      <c r="E20" s="21">
        <f>IF(Парк!$A19="","",Парк!$H19)</f>
        <v/>
      </c>
      <c r="F20" s="18">
        <f>IF(Парк!$A19="","",Парк!$I19)</f>
        <v/>
      </c>
      <c r="G20" s="20">
        <f>IF(Парк!$A19="","",Парк!$N19)</f>
        <v/>
      </c>
      <c r="H20" s="20">
        <f>IF(OR($A20="",$G20=""),"",ROUND(IF(Парк!$O19="",CEILING(MAX($D20,1)/MAX($G20,1),1)*$G20,Парк!$O19+$G20),0))</f>
        <v/>
      </c>
      <c r="I20" s="20">
        <f>IF($H20="","",$H20-$D20)</f>
        <v/>
      </c>
      <c r="J20" s="20">
        <f>IF($H20="","",ROUND($H20-$G20*0.1,0))</f>
        <v/>
      </c>
      <c r="K20" s="20">
        <f>IF($H20="","",ROUND($H20+$G20*0.1,0))</f>
        <v/>
      </c>
      <c r="L20" s="21">
        <f>IF($H20="","",TODAY()+MAX(0,$I20)/MAX($D$3,1))</f>
        <v/>
      </c>
      <c r="M20" s="18">
        <f>IF($A20="","",IF($N20&lt;&gt;"","Выполнено",IF($D20&gt;=$K20,"Просрочено",IF($D20&gt;=$J20,"Скоро","План"))))</f>
        <v/>
      </c>
      <c r="N20" s="18" t="n"/>
    </row>
    <row r="21">
      <c r="A21" s="14">
        <f>IF(Парк!$A20="","",Парк!$A20)</f>
        <v/>
      </c>
      <c r="B21" s="14">
        <f>IF(Парк!$A20="","",Парк!$B20)</f>
        <v/>
      </c>
      <c r="C21" s="14">
        <f>IF(Парк!$A20="","",Парк!$F20)</f>
        <v/>
      </c>
      <c r="D21" s="16">
        <f>IF(Парк!$A20="","",Парк!$G20)</f>
        <v/>
      </c>
      <c r="E21" s="17">
        <f>IF(Парк!$A20="","",Парк!$H20)</f>
        <v/>
      </c>
      <c r="F21" s="14">
        <f>IF(Парк!$A20="","",Парк!$I20)</f>
        <v/>
      </c>
      <c r="G21" s="16">
        <f>IF(Парк!$A20="","",Парк!$N20)</f>
        <v/>
      </c>
      <c r="H21" s="16">
        <f>IF(OR($A21="",$G21=""),"",ROUND(IF(Парк!$O20="",CEILING(MAX($D21,1)/MAX($G21,1),1)*$G21,Парк!$O20+$G21),0))</f>
        <v/>
      </c>
      <c r="I21" s="16">
        <f>IF($H21="","",$H21-$D21)</f>
        <v/>
      </c>
      <c r="J21" s="16">
        <f>IF($H21="","",ROUND($H21-$G21*0.1,0))</f>
        <v/>
      </c>
      <c r="K21" s="16">
        <f>IF($H21="","",ROUND($H21+$G21*0.1,0))</f>
        <v/>
      </c>
      <c r="L21" s="17">
        <f>IF($H21="","",TODAY()+MAX(0,$I21)/MAX($D$3,1))</f>
        <v/>
      </c>
      <c r="M21" s="14">
        <f>IF($A21="","",IF($N21&lt;&gt;"","Выполнено",IF($D21&gt;=$K21,"Просрочено",IF($D21&gt;=$J21,"Скоро","План"))))</f>
        <v/>
      </c>
      <c r="N21" s="14" t="n"/>
    </row>
    <row r="22">
      <c r="A22" s="18">
        <f>IF(Парк!$A21="","",Парк!$A21)</f>
        <v/>
      </c>
      <c r="B22" s="18">
        <f>IF(Парк!$A21="","",Парк!$B21)</f>
        <v/>
      </c>
      <c r="C22" s="18">
        <f>IF(Парк!$A21="","",Парк!$F21)</f>
        <v/>
      </c>
      <c r="D22" s="20">
        <f>IF(Парк!$A21="","",Парк!$G21)</f>
        <v/>
      </c>
      <c r="E22" s="21">
        <f>IF(Парк!$A21="","",Парк!$H21)</f>
        <v/>
      </c>
      <c r="F22" s="18">
        <f>IF(Парк!$A21="","",Парк!$I21)</f>
        <v/>
      </c>
      <c r="G22" s="20">
        <f>IF(Парк!$A21="","",Парк!$N21)</f>
        <v/>
      </c>
      <c r="H22" s="20">
        <f>IF(OR($A22="",$G22=""),"",ROUND(IF(Парк!$O21="",CEILING(MAX($D22,1)/MAX($G22,1),1)*$G22,Парк!$O21+$G22),0))</f>
        <v/>
      </c>
      <c r="I22" s="20">
        <f>IF($H22="","",$H22-$D22)</f>
        <v/>
      </c>
      <c r="J22" s="20">
        <f>IF($H22="","",ROUND($H22-$G22*0.1,0))</f>
        <v/>
      </c>
      <c r="K22" s="20">
        <f>IF($H22="","",ROUND($H22+$G22*0.1,0))</f>
        <v/>
      </c>
      <c r="L22" s="21">
        <f>IF($H22="","",TODAY()+MAX(0,$I22)/MAX($D$3,1))</f>
        <v/>
      </c>
      <c r="M22" s="18">
        <f>IF($A22="","",IF($N22&lt;&gt;"","Выполнено",IF($D22&gt;=$K22,"Просрочено",IF($D22&gt;=$J22,"Скоро","План"))))</f>
        <v/>
      </c>
      <c r="N22" s="18" t="n"/>
    </row>
    <row r="23">
      <c r="A23" s="14">
        <f>IF(Парк!$A22="","",Парк!$A22)</f>
        <v/>
      </c>
      <c r="B23" s="14">
        <f>IF(Парк!$A22="","",Парк!$B22)</f>
        <v/>
      </c>
      <c r="C23" s="14">
        <f>IF(Парк!$A22="","",Парк!$F22)</f>
        <v/>
      </c>
      <c r="D23" s="16">
        <f>IF(Парк!$A22="","",Парк!$G22)</f>
        <v/>
      </c>
      <c r="E23" s="17">
        <f>IF(Парк!$A22="","",Парк!$H22)</f>
        <v/>
      </c>
      <c r="F23" s="14">
        <f>IF(Парк!$A22="","",Парк!$I22)</f>
        <v/>
      </c>
      <c r="G23" s="16">
        <f>IF(Парк!$A22="","",Парк!$N22)</f>
        <v/>
      </c>
      <c r="H23" s="16">
        <f>IF(OR($A23="",$G23=""),"",ROUND(IF(Парк!$O22="",CEILING(MAX($D23,1)/MAX($G23,1),1)*$G23,Парк!$O22+$G23),0))</f>
        <v/>
      </c>
      <c r="I23" s="16">
        <f>IF($H23="","",$H23-$D23)</f>
        <v/>
      </c>
      <c r="J23" s="16">
        <f>IF($H23="","",ROUND($H23-$G23*0.1,0))</f>
        <v/>
      </c>
      <c r="K23" s="16">
        <f>IF($H23="","",ROUND($H23+$G23*0.1,0))</f>
        <v/>
      </c>
      <c r="L23" s="17">
        <f>IF($H23="","",TODAY()+MAX(0,$I23)/MAX($D$3,1))</f>
        <v/>
      </c>
      <c r="M23" s="14">
        <f>IF($A23="","",IF($N23&lt;&gt;"","Выполнено",IF($D23&gt;=$K23,"Просрочено",IF($D23&gt;=$J23,"Скоро","План"))))</f>
        <v/>
      </c>
      <c r="N23" s="14" t="n"/>
    </row>
    <row r="24">
      <c r="A24" s="18">
        <f>IF(Парк!$A23="","",Парк!$A23)</f>
        <v/>
      </c>
      <c r="B24" s="18">
        <f>IF(Парк!$A23="","",Парк!$B23)</f>
        <v/>
      </c>
      <c r="C24" s="18">
        <f>IF(Парк!$A23="","",Парк!$F23)</f>
        <v/>
      </c>
      <c r="D24" s="20">
        <f>IF(Парк!$A23="","",Парк!$G23)</f>
        <v/>
      </c>
      <c r="E24" s="21">
        <f>IF(Парк!$A23="","",Парк!$H23)</f>
        <v/>
      </c>
      <c r="F24" s="18">
        <f>IF(Парк!$A23="","",Парк!$I23)</f>
        <v/>
      </c>
      <c r="G24" s="20">
        <f>IF(Парк!$A23="","",Парк!$N23)</f>
        <v/>
      </c>
      <c r="H24" s="20">
        <f>IF(OR($A24="",$G24=""),"",ROUND(IF(Парк!$O23="",CEILING(MAX($D24,1)/MAX($G24,1),1)*$G24,Парк!$O23+$G24),0))</f>
        <v/>
      </c>
      <c r="I24" s="20">
        <f>IF($H24="","",$H24-$D24)</f>
        <v/>
      </c>
      <c r="J24" s="20">
        <f>IF($H24="","",ROUND($H24-$G24*0.1,0))</f>
        <v/>
      </c>
      <c r="K24" s="20">
        <f>IF($H24="","",ROUND($H24+$G24*0.1,0))</f>
        <v/>
      </c>
      <c r="L24" s="21">
        <f>IF($H24="","",TODAY()+MAX(0,$I24)/MAX($D$3,1))</f>
        <v/>
      </c>
      <c r="M24" s="18">
        <f>IF($A24="","",IF($N24&lt;&gt;"","Выполнено",IF($D24&gt;=$K24,"Просрочено",IF($D24&gt;=$J24,"Скоро","План"))))</f>
        <v/>
      </c>
      <c r="N24" s="18" t="n"/>
    </row>
    <row r="25">
      <c r="A25" s="14">
        <f>IF(Парк!$A24="","",Парк!$A24)</f>
        <v/>
      </c>
      <c r="B25" s="14">
        <f>IF(Парк!$A24="","",Парк!$B24)</f>
        <v/>
      </c>
      <c r="C25" s="14">
        <f>IF(Парк!$A24="","",Парк!$F24)</f>
        <v/>
      </c>
      <c r="D25" s="16">
        <f>IF(Парк!$A24="","",Парк!$G24)</f>
        <v/>
      </c>
      <c r="E25" s="17">
        <f>IF(Парк!$A24="","",Парк!$H24)</f>
        <v/>
      </c>
      <c r="F25" s="14">
        <f>IF(Парк!$A24="","",Парк!$I24)</f>
        <v/>
      </c>
      <c r="G25" s="16">
        <f>IF(Парк!$A24="","",Парк!$N24)</f>
        <v/>
      </c>
      <c r="H25" s="16">
        <f>IF(OR($A25="",$G25=""),"",ROUND(IF(Парк!$O24="",CEILING(MAX($D25,1)/MAX($G25,1),1)*$G25,Парк!$O24+$G25),0))</f>
        <v/>
      </c>
      <c r="I25" s="16">
        <f>IF($H25="","",$H25-$D25)</f>
        <v/>
      </c>
      <c r="J25" s="16">
        <f>IF($H25="","",ROUND($H25-$G25*0.1,0))</f>
        <v/>
      </c>
      <c r="K25" s="16">
        <f>IF($H25="","",ROUND($H25+$G25*0.1,0))</f>
        <v/>
      </c>
      <c r="L25" s="17">
        <f>IF($H25="","",TODAY()+MAX(0,$I25)/MAX($D$3,1))</f>
        <v/>
      </c>
      <c r="M25" s="14">
        <f>IF($A25="","",IF($N25&lt;&gt;"","Выполнено",IF($D25&gt;=$K25,"Просрочено",IF($D25&gt;=$J25,"Скоро","План"))))</f>
        <v/>
      </c>
      <c r="N25" s="14" t="n"/>
    </row>
    <row r="26">
      <c r="A26" s="18">
        <f>IF(Парк!$A25="","",Парк!$A25)</f>
        <v/>
      </c>
      <c r="B26" s="18">
        <f>IF(Парк!$A25="","",Парк!$B25)</f>
        <v/>
      </c>
      <c r="C26" s="18">
        <f>IF(Парк!$A25="","",Парк!$F25)</f>
        <v/>
      </c>
      <c r="D26" s="20">
        <f>IF(Парк!$A25="","",Парк!$G25)</f>
        <v/>
      </c>
      <c r="E26" s="21">
        <f>IF(Парк!$A25="","",Парк!$H25)</f>
        <v/>
      </c>
      <c r="F26" s="18">
        <f>IF(Парк!$A25="","",Парк!$I25)</f>
        <v/>
      </c>
      <c r="G26" s="20">
        <f>IF(Парк!$A25="","",Парк!$N25)</f>
        <v/>
      </c>
      <c r="H26" s="20">
        <f>IF(OR($A26="",$G26=""),"",ROUND(IF(Парк!$O25="",CEILING(MAX($D26,1)/MAX($G26,1),1)*$G26,Парк!$O25+$G26),0))</f>
        <v/>
      </c>
      <c r="I26" s="20">
        <f>IF($H26="","",$H26-$D26)</f>
        <v/>
      </c>
      <c r="J26" s="20">
        <f>IF($H26="","",ROUND($H26-$G26*0.1,0))</f>
        <v/>
      </c>
      <c r="K26" s="20">
        <f>IF($H26="","",ROUND($H26+$G26*0.1,0))</f>
        <v/>
      </c>
      <c r="L26" s="21">
        <f>IF($H26="","",TODAY()+MAX(0,$I26)/MAX($D$3,1))</f>
        <v/>
      </c>
      <c r="M26" s="18">
        <f>IF($A26="","",IF($N26&lt;&gt;"","Выполнено",IF($D26&gt;=$K26,"Просрочено",IF($D26&gt;=$J26,"Скоро","План"))))</f>
        <v/>
      </c>
      <c r="N26" s="18" t="n"/>
    </row>
    <row r="27">
      <c r="A27" s="14">
        <f>IF(Парк!$A26="","",Парк!$A26)</f>
        <v/>
      </c>
      <c r="B27" s="14">
        <f>IF(Парк!$A26="","",Парк!$B26)</f>
        <v/>
      </c>
      <c r="C27" s="14">
        <f>IF(Парк!$A26="","",Парк!$F26)</f>
        <v/>
      </c>
      <c r="D27" s="16">
        <f>IF(Парк!$A26="","",Парк!$G26)</f>
        <v/>
      </c>
      <c r="E27" s="17">
        <f>IF(Парк!$A26="","",Парк!$H26)</f>
        <v/>
      </c>
      <c r="F27" s="14">
        <f>IF(Парк!$A26="","",Парк!$I26)</f>
        <v/>
      </c>
      <c r="G27" s="16">
        <f>IF(Парк!$A26="","",Парк!$N26)</f>
        <v/>
      </c>
      <c r="H27" s="16">
        <f>IF(OR($A27="",$G27=""),"",ROUND(IF(Парк!$O26="",CEILING(MAX($D27,1)/MAX($G27,1),1)*$G27,Парк!$O26+$G27),0))</f>
        <v/>
      </c>
      <c r="I27" s="16">
        <f>IF($H27="","",$H27-$D27)</f>
        <v/>
      </c>
      <c r="J27" s="16">
        <f>IF($H27="","",ROUND($H27-$G27*0.1,0))</f>
        <v/>
      </c>
      <c r="K27" s="16">
        <f>IF($H27="","",ROUND($H27+$G27*0.1,0))</f>
        <v/>
      </c>
      <c r="L27" s="17">
        <f>IF($H27="","",TODAY()+MAX(0,$I27)/MAX($D$3,1))</f>
        <v/>
      </c>
      <c r="M27" s="14">
        <f>IF($A27="","",IF($N27&lt;&gt;"","Выполнено",IF($D27&gt;=$K27,"Просрочено",IF($D27&gt;=$J27,"Скоро","План"))))</f>
        <v/>
      </c>
      <c r="N27" s="14" t="n"/>
    </row>
    <row r="28">
      <c r="A28" s="18">
        <f>IF(Парк!$A27="","",Парк!$A27)</f>
        <v/>
      </c>
      <c r="B28" s="18">
        <f>IF(Парк!$A27="","",Парк!$B27)</f>
        <v/>
      </c>
      <c r="C28" s="18">
        <f>IF(Парк!$A27="","",Парк!$F27)</f>
        <v/>
      </c>
      <c r="D28" s="20">
        <f>IF(Парк!$A27="","",Парк!$G27)</f>
        <v/>
      </c>
      <c r="E28" s="21">
        <f>IF(Парк!$A27="","",Парк!$H27)</f>
        <v/>
      </c>
      <c r="F28" s="18">
        <f>IF(Парк!$A27="","",Парк!$I27)</f>
        <v/>
      </c>
      <c r="G28" s="20">
        <f>IF(Парк!$A27="","",Парк!$N27)</f>
        <v/>
      </c>
      <c r="H28" s="20">
        <f>IF(OR($A28="",$G28=""),"",ROUND(IF(Парк!$O27="",CEILING(MAX($D28,1)/MAX($G28,1),1)*$G28,Парк!$O27+$G28),0))</f>
        <v/>
      </c>
      <c r="I28" s="20">
        <f>IF($H28="","",$H28-$D28)</f>
        <v/>
      </c>
      <c r="J28" s="20">
        <f>IF($H28="","",ROUND($H28-$G28*0.1,0))</f>
        <v/>
      </c>
      <c r="K28" s="20">
        <f>IF($H28="","",ROUND($H28+$G28*0.1,0))</f>
        <v/>
      </c>
      <c r="L28" s="21">
        <f>IF($H28="","",TODAY()+MAX(0,$I28)/MAX($D$3,1))</f>
        <v/>
      </c>
      <c r="M28" s="18">
        <f>IF($A28="","",IF($N28&lt;&gt;"","Выполнено",IF($D28&gt;=$K28,"Просрочено",IF($D28&gt;=$J28,"Скоро","План"))))</f>
        <v/>
      </c>
      <c r="N28" s="18" t="n"/>
    </row>
    <row r="29">
      <c r="A29" s="14">
        <f>IF(Парк!$A28="","",Парк!$A28)</f>
        <v/>
      </c>
      <c r="B29" s="14">
        <f>IF(Парк!$A28="","",Парк!$B28)</f>
        <v/>
      </c>
      <c r="C29" s="14">
        <f>IF(Парк!$A28="","",Парк!$F28)</f>
        <v/>
      </c>
      <c r="D29" s="16">
        <f>IF(Парк!$A28="","",Парк!$G28)</f>
        <v/>
      </c>
      <c r="E29" s="17">
        <f>IF(Парк!$A28="","",Парк!$H28)</f>
        <v/>
      </c>
      <c r="F29" s="14">
        <f>IF(Парк!$A28="","",Парк!$I28)</f>
        <v/>
      </c>
      <c r="G29" s="16">
        <f>IF(Парк!$A28="","",Парк!$N28)</f>
        <v/>
      </c>
      <c r="H29" s="16">
        <f>IF(OR($A29="",$G29=""),"",ROUND(IF(Парк!$O28="",CEILING(MAX($D29,1)/MAX($G29,1),1)*$G29,Парк!$O28+$G29),0))</f>
        <v/>
      </c>
      <c r="I29" s="16">
        <f>IF($H29="","",$H29-$D29)</f>
        <v/>
      </c>
      <c r="J29" s="16">
        <f>IF($H29="","",ROUND($H29-$G29*0.1,0))</f>
        <v/>
      </c>
      <c r="K29" s="16">
        <f>IF($H29="","",ROUND($H29+$G29*0.1,0))</f>
        <v/>
      </c>
      <c r="L29" s="17">
        <f>IF($H29="","",TODAY()+MAX(0,$I29)/MAX($D$3,1))</f>
        <v/>
      </c>
      <c r="M29" s="14">
        <f>IF($A29="","",IF($N29&lt;&gt;"","Выполнено",IF($D29&gt;=$K29,"Просрочено",IF($D29&gt;=$J29,"Скоро","План"))))</f>
        <v/>
      </c>
      <c r="N29" s="14" t="n"/>
    </row>
    <row r="30">
      <c r="A30" s="18">
        <f>IF(Парк!$A29="","",Парк!$A29)</f>
        <v/>
      </c>
      <c r="B30" s="18">
        <f>IF(Парк!$A29="","",Парк!$B29)</f>
        <v/>
      </c>
      <c r="C30" s="18">
        <f>IF(Парк!$A29="","",Парк!$F29)</f>
        <v/>
      </c>
      <c r="D30" s="20">
        <f>IF(Парк!$A29="","",Парк!$G29)</f>
        <v/>
      </c>
      <c r="E30" s="21">
        <f>IF(Парк!$A29="","",Парк!$H29)</f>
        <v/>
      </c>
      <c r="F30" s="18">
        <f>IF(Парк!$A29="","",Парк!$I29)</f>
        <v/>
      </c>
      <c r="G30" s="20">
        <f>IF(Парк!$A29="","",Парк!$N29)</f>
        <v/>
      </c>
      <c r="H30" s="20">
        <f>IF(OR($A30="",$G30=""),"",ROUND(IF(Парк!$O29="",CEILING(MAX($D30,1)/MAX($G30,1),1)*$G30,Парк!$O29+$G30),0))</f>
        <v/>
      </c>
      <c r="I30" s="20">
        <f>IF($H30="","",$H30-$D30)</f>
        <v/>
      </c>
      <c r="J30" s="20">
        <f>IF($H30="","",ROUND($H30-$G30*0.1,0))</f>
        <v/>
      </c>
      <c r="K30" s="20">
        <f>IF($H30="","",ROUND($H30+$G30*0.1,0))</f>
        <v/>
      </c>
      <c r="L30" s="21">
        <f>IF($H30="","",TODAY()+MAX(0,$I30)/MAX($D$3,1))</f>
        <v/>
      </c>
      <c r="M30" s="18">
        <f>IF($A30="","",IF($N30&lt;&gt;"","Выполнено",IF($D30&gt;=$K30,"Просрочено",IF($D30&gt;=$J30,"Скоро","План"))))</f>
        <v/>
      </c>
      <c r="N30" s="18" t="n"/>
    </row>
    <row r="31">
      <c r="A31" s="14">
        <f>IF(Парк!$A30="","",Парк!$A30)</f>
        <v/>
      </c>
      <c r="B31" s="14">
        <f>IF(Парк!$A30="","",Парк!$B30)</f>
        <v/>
      </c>
      <c r="C31" s="14">
        <f>IF(Парк!$A30="","",Парк!$F30)</f>
        <v/>
      </c>
      <c r="D31" s="16">
        <f>IF(Парк!$A30="","",Парк!$G30)</f>
        <v/>
      </c>
      <c r="E31" s="17">
        <f>IF(Парк!$A30="","",Парк!$H30)</f>
        <v/>
      </c>
      <c r="F31" s="14">
        <f>IF(Парк!$A30="","",Парк!$I30)</f>
        <v/>
      </c>
      <c r="G31" s="16">
        <f>IF(Парк!$A30="","",Парк!$N30)</f>
        <v/>
      </c>
      <c r="H31" s="16">
        <f>IF(OR($A31="",$G31=""),"",ROUND(IF(Парк!$O30="",CEILING(MAX($D31,1)/MAX($G31,1),1)*$G31,Парк!$O30+$G31),0))</f>
        <v/>
      </c>
      <c r="I31" s="16">
        <f>IF($H31="","",$H31-$D31)</f>
        <v/>
      </c>
      <c r="J31" s="16">
        <f>IF($H31="","",ROUND($H31-$G31*0.1,0))</f>
        <v/>
      </c>
      <c r="K31" s="16">
        <f>IF($H31="","",ROUND($H31+$G31*0.1,0))</f>
        <v/>
      </c>
      <c r="L31" s="17">
        <f>IF($H31="","",TODAY()+MAX(0,$I31)/MAX($D$3,1))</f>
        <v/>
      </c>
      <c r="M31" s="14">
        <f>IF($A31="","",IF($N31&lt;&gt;"","Выполнено",IF($D31&gt;=$K31,"Просрочено",IF($D31&gt;=$J31,"Скоро","План"))))</f>
        <v/>
      </c>
      <c r="N31" s="14" t="n"/>
    </row>
    <row r="32">
      <c r="A32" s="18">
        <f>IF(Парк!$A31="","",Парк!$A31)</f>
        <v/>
      </c>
      <c r="B32" s="18">
        <f>IF(Парк!$A31="","",Парк!$B31)</f>
        <v/>
      </c>
      <c r="C32" s="18">
        <f>IF(Парк!$A31="","",Парк!$F31)</f>
        <v/>
      </c>
      <c r="D32" s="20">
        <f>IF(Парк!$A31="","",Парк!$G31)</f>
        <v/>
      </c>
      <c r="E32" s="21">
        <f>IF(Парк!$A31="","",Парк!$H31)</f>
        <v/>
      </c>
      <c r="F32" s="18">
        <f>IF(Парк!$A31="","",Парк!$I31)</f>
        <v/>
      </c>
      <c r="G32" s="20">
        <f>IF(Парк!$A31="","",Парк!$N31)</f>
        <v/>
      </c>
      <c r="H32" s="20">
        <f>IF(OR($A32="",$G32=""),"",ROUND(IF(Парк!$O31="",CEILING(MAX($D32,1)/MAX($G32,1),1)*$G32,Парк!$O31+$G32),0))</f>
        <v/>
      </c>
      <c r="I32" s="20">
        <f>IF($H32="","",$H32-$D32)</f>
        <v/>
      </c>
      <c r="J32" s="20">
        <f>IF($H32="","",ROUND($H32-$G32*0.1,0))</f>
        <v/>
      </c>
      <c r="K32" s="20">
        <f>IF($H32="","",ROUND($H32+$G32*0.1,0))</f>
        <v/>
      </c>
      <c r="L32" s="21">
        <f>IF($H32="","",TODAY()+MAX(0,$I32)/MAX($D$3,1))</f>
        <v/>
      </c>
      <c r="M32" s="18">
        <f>IF($A32="","",IF($N32&lt;&gt;"","Выполнено",IF($D32&gt;=$K32,"Просрочено",IF($D32&gt;=$J32,"Скоро","План"))))</f>
        <v/>
      </c>
      <c r="N32" s="18" t="n"/>
    </row>
    <row r="33">
      <c r="A33" s="14">
        <f>IF(Парк!$A32="","",Парк!$A32)</f>
        <v/>
      </c>
      <c r="B33" s="14">
        <f>IF(Парк!$A32="","",Парк!$B32)</f>
        <v/>
      </c>
      <c r="C33" s="14">
        <f>IF(Парк!$A32="","",Парк!$F32)</f>
        <v/>
      </c>
      <c r="D33" s="16">
        <f>IF(Парк!$A32="","",Парк!$G32)</f>
        <v/>
      </c>
      <c r="E33" s="17">
        <f>IF(Парк!$A32="","",Парк!$H32)</f>
        <v/>
      </c>
      <c r="F33" s="14">
        <f>IF(Парк!$A32="","",Парк!$I32)</f>
        <v/>
      </c>
      <c r="G33" s="16">
        <f>IF(Парк!$A32="","",Парк!$N32)</f>
        <v/>
      </c>
      <c r="H33" s="16">
        <f>IF(OR($A33="",$G33=""),"",ROUND(IF(Парк!$O32="",CEILING(MAX($D33,1)/MAX($G33,1),1)*$G33,Парк!$O32+$G33),0))</f>
        <v/>
      </c>
      <c r="I33" s="16">
        <f>IF($H33="","",$H33-$D33)</f>
        <v/>
      </c>
      <c r="J33" s="16">
        <f>IF($H33="","",ROUND($H33-$G33*0.1,0))</f>
        <v/>
      </c>
      <c r="K33" s="16">
        <f>IF($H33="","",ROUND($H33+$G33*0.1,0))</f>
        <v/>
      </c>
      <c r="L33" s="17">
        <f>IF($H33="","",TODAY()+MAX(0,$I33)/MAX($D$3,1))</f>
        <v/>
      </c>
      <c r="M33" s="14">
        <f>IF($A33="","",IF($N33&lt;&gt;"","Выполнено",IF($D33&gt;=$K33,"Просрочено",IF($D33&gt;=$J33,"Скоро","План"))))</f>
        <v/>
      </c>
      <c r="N33" s="14" t="n"/>
    </row>
    <row r="34">
      <c r="A34" s="18">
        <f>IF(Парк!$A33="","",Парк!$A33)</f>
        <v/>
      </c>
      <c r="B34" s="18">
        <f>IF(Парк!$A33="","",Парк!$B33)</f>
        <v/>
      </c>
      <c r="C34" s="18">
        <f>IF(Парк!$A33="","",Парк!$F33)</f>
        <v/>
      </c>
      <c r="D34" s="20">
        <f>IF(Парк!$A33="","",Парк!$G33)</f>
        <v/>
      </c>
      <c r="E34" s="21">
        <f>IF(Парк!$A33="","",Парк!$H33)</f>
        <v/>
      </c>
      <c r="F34" s="18">
        <f>IF(Парк!$A33="","",Парк!$I33)</f>
        <v/>
      </c>
      <c r="G34" s="20">
        <f>IF(Парк!$A33="","",Парк!$N33)</f>
        <v/>
      </c>
      <c r="H34" s="20">
        <f>IF(OR($A34="",$G34=""),"",ROUND(IF(Парк!$O33="",CEILING(MAX($D34,1)/MAX($G34,1),1)*$G34,Парк!$O33+$G34),0))</f>
        <v/>
      </c>
      <c r="I34" s="20">
        <f>IF($H34="","",$H34-$D34)</f>
        <v/>
      </c>
      <c r="J34" s="20">
        <f>IF($H34="","",ROUND($H34-$G34*0.1,0))</f>
        <v/>
      </c>
      <c r="K34" s="20">
        <f>IF($H34="","",ROUND($H34+$G34*0.1,0))</f>
        <v/>
      </c>
      <c r="L34" s="21">
        <f>IF($H34="","",TODAY()+MAX(0,$I34)/MAX($D$3,1))</f>
        <v/>
      </c>
      <c r="M34" s="18">
        <f>IF($A34="","",IF($N34&lt;&gt;"","Выполнено",IF($D34&gt;=$K34,"Просрочено",IF($D34&gt;=$J34,"Скоро","План"))))</f>
        <v/>
      </c>
      <c r="N34" s="18" t="n"/>
    </row>
    <row r="35">
      <c r="A35" s="14">
        <f>IF(Парк!$A34="","",Парк!$A34)</f>
        <v/>
      </c>
      <c r="B35" s="14">
        <f>IF(Парк!$A34="","",Парк!$B34)</f>
        <v/>
      </c>
      <c r="C35" s="14">
        <f>IF(Парк!$A34="","",Парк!$F34)</f>
        <v/>
      </c>
      <c r="D35" s="16">
        <f>IF(Парк!$A34="","",Парк!$G34)</f>
        <v/>
      </c>
      <c r="E35" s="17">
        <f>IF(Парк!$A34="","",Парк!$H34)</f>
        <v/>
      </c>
      <c r="F35" s="14">
        <f>IF(Парк!$A34="","",Парк!$I34)</f>
        <v/>
      </c>
      <c r="G35" s="16">
        <f>IF(Парк!$A34="","",Парк!$N34)</f>
        <v/>
      </c>
      <c r="H35" s="16">
        <f>IF(OR($A35="",$G35=""),"",ROUND(IF(Парк!$O34="",CEILING(MAX($D35,1)/MAX($G35,1),1)*$G35,Парк!$O34+$G35),0))</f>
        <v/>
      </c>
      <c r="I35" s="16">
        <f>IF($H35="","",$H35-$D35)</f>
        <v/>
      </c>
      <c r="J35" s="16">
        <f>IF($H35="","",ROUND($H35-$G35*0.1,0))</f>
        <v/>
      </c>
      <c r="K35" s="16">
        <f>IF($H35="","",ROUND($H35+$G35*0.1,0))</f>
        <v/>
      </c>
      <c r="L35" s="17">
        <f>IF($H35="","",TODAY()+MAX(0,$I35)/MAX($D$3,1))</f>
        <v/>
      </c>
      <c r="M35" s="14">
        <f>IF($A35="","",IF($N35&lt;&gt;"","Выполнено",IF($D35&gt;=$K35,"Просрочено",IF($D35&gt;=$J35,"Скоро","План"))))</f>
        <v/>
      </c>
      <c r="N35" s="14" t="n"/>
    </row>
    <row r="36">
      <c r="A36" s="18">
        <f>IF(Парк!$A35="","",Парк!$A35)</f>
        <v/>
      </c>
      <c r="B36" s="18">
        <f>IF(Парк!$A35="","",Парк!$B35)</f>
        <v/>
      </c>
      <c r="C36" s="18">
        <f>IF(Парк!$A35="","",Парк!$F35)</f>
        <v/>
      </c>
      <c r="D36" s="20">
        <f>IF(Парк!$A35="","",Парк!$G35)</f>
        <v/>
      </c>
      <c r="E36" s="21">
        <f>IF(Парк!$A35="","",Парк!$H35)</f>
        <v/>
      </c>
      <c r="F36" s="18">
        <f>IF(Парк!$A35="","",Парк!$I35)</f>
        <v/>
      </c>
      <c r="G36" s="20">
        <f>IF(Парк!$A35="","",Парк!$N35)</f>
        <v/>
      </c>
      <c r="H36" s="20">
        <f>IF(OR($A36="",$G36=""),"",ROUND(IF(Парк!$O35="",CEILING(MAX($D36,1)/MAX($G36,1),1)*$G36,Парк!$O35+$G36),0))</f>
        <v/>
      </c>
      <c r="I36" s="20">
        <f>IF($H36="","",$H36-$D36)</f>
        <v/>
      </c>
      <c r="J36" s="20">
        <f>IF($H36="","",ROUND($H36-$G36*0.1,0))</f>
        <v/>
      </c>
      <c r="K36" s="20">
        <f>IF($H36="","",ROUND($H36+$G36*0.1,0))</f>
        <v/>
      </c>
      <c r="L36" s="21">
        <f>IF($H36="","",TODAY()+MAX(0,$I36)/MAX($D$3,1))</f>
        <v/>
      </c>
      <c r="M36" s="18">
        <f>IF($A36="","",IF($N36&lt;&gt;"","Выполнено",IF($D36&gt;=$K36,"Просрочено",IF($D36&gt;=$J36,"Скоро","План"))))</f>
        <v/>
      </c>
      <c r="N36" s="18" t="n"/>
    </row>
    <row r="37">
      <c r="A37" s="14">
        <f>IF(Парк!$A36="","",Парк!$A36)</f>
        <v/>
      </c>
      <c r="B37" s="14">
        <f>IF(Парк!$A36="","",Парк!$B36)</f>
        <v/>
      </c>
      <c r="C37" s="14">
        <f>IF(Парк!$A36="","",Парк!$F36)</f>
        <v/>
      </c>
      <c r="D37" s="16">
        <f>IF(Парк!$A36="","",Парк!$G36)</f>
        <v/>
      </c>
      <c r="E37" s="17">
        <f>IF(Парк!$A36="","",Парк!$H36)</f>
        <v/>
      </c>
      <c r="F37" s="14">
        <f>IF(Парк!$A36="","",Парк!$I36)</f>
        <v/>
      </c>
      <c r="G37" s="16">
        <f>IF(Парк!$A36="","",Парк!$N36)</f>
        <v/>
      </c>
      <c r="H37" s="16">
        <f>IF(OR($A37="",$G37=""),"",ROUND(IF(Парк!$O36="",CEILING(MAX($D37,1)/MAX($G37,1),1)*$G37,Парк!$O36+$G37),0))</f>
        <v/>
      </c>
      <c r="I37" s="16">
        <f>IF($H37="","",$H37-$D37)</f>
        <v/>
      </c>
      <c r="J37" s="16">
        <f>IF($H37="","",ROUND($H37-$G37*0.1,0))</f>
        <v/>
      </c>
      <c r="K37" s="16">
        <f>IF($H37="","",ROUND($H37+$G37*0.1,0))</f>
        <v/>
      </c>
      <c r="L37" s="17">
        <f>IF($H37="","",TODAY()+MAX(0,$I37)/MAX($D$3,1))</f>
        <v/>
      </c>
      <c r="M37" s="14">
        <f>IF($A37="","",IF($N37&lt;&gt;"","Выполнено",IF($D37&gt;=$K37,"Просрочено",IF($D37&gt;=$J37,"Скоро","План"))))</f>
        <v/>
      </c>
      <c r="N37" s="14" t="n"/>
    </row>
    <row r="38">
      <c r="A38" s="18">
        <f>IF(Парк!$A37="","",Парк!$A37)</f>
        <v/>
      </c>
      <c r="B38" s="18">
        <f>IF(Парк!$A37="","",Парк!$B37)</f>
        <v/>
      </c>
      <c r="C38" s="18">
        <f>IF(Парк!$A37="","",Парк!$F37)</f>
        <v/>
      </c>
      <c r="D38" s="20">
        <f>IF(Парк!$A37="","",Парк!$G37)</f>
        <v/>
      </c>
      <c r="E38" s="21">
        <f>IF(Парк!$A37="","",Парк!$H37)</f>
        <v/>
      </c>
      <c r="F38" s="18">
        <f>IF(Парк!$A37="","",Парк!$I37)</f>
        <v/>
      </c>
      <c r="G38" s="20">
        <f>IF(Парк!$A37="","",Парк!$N37)</f>
        <v/>
      </c>
      <c r="H38" s="20">
        <f>IF(OR($A38="",$G38=""),"",ROUND(IF(Парк!$O37="",CEILING(MAX($D38,1)/MAX($G38,1),1)*$G38,Парк!$O37+$G38),0))</f>
        <v/>
      </c>
      <c r="I38" s="20">
        <f>IF($H38="","",$H38-$D38)</f>
        <v/>
      </c>
      <c r="J38" s="20">
        <f>IF($H38="","",ROUND($H38-$G38*0.1,0))</f>
        <v/>
      </c>
      <c r="K38" s="20">
        <f>IF($H38="","",ROUND($H38+$G38*0.1,0))</f>
        <v/>
      </c>
      <c r="L38" s="21">
        <f>IF($H38="","",TODAY()+MAX(0,$I38)/MAX($D$3,1))</f>
        <v/>
      </c>
      <c r="M38" s="18">
        <f>IF($A38="","",IF($N38&lt;&gt;"","Выполнено",IF($D38&gt;=$K38,"Просрочено",IF($D38&gt;=$J38,"Скоро","План"))))</f>
        <v/>
      </c>
      <c r="N38" s="18" t="n"/>
    </row>
    <row r="39">
      <c r="A39" s="14">
        <f>IF(Парк!$A38="","",Парк!$A38)</f>
        <v/>
      </c>
      <c r="B39" s="14">
        <f>IF(Парк!$A38="","",Парк!$B38)</f>
        <v/>
      </c>
      <c r="C39" s="14">
        <f>IF(Парк!$A38="","",Парк!$F38)</f>
        <v/>
      </c>
      <c r="D39" s="16">
        <f>IF(Парк!$A38="","",Парк!$G38)</f>
        <v/>
      </c>
      <c r="E39" s="17">
        <f>IF(Парк!$A38="","",Парк!$H38)</f>
        <v/>
      </c>
      <c r="F39" s="14">
        <f>IF(Парк!$A38="","",Парк!$I38)</f>
        <v/>
      </c>
      <c r="G39" s="16">
        <f>IF(Парк!$A38="","",Парк!$N38)</f>
        <v/>
      </c>
      <c r="H39" s="16">
        <f>IF(OR($A39="",$G39=""),"",ROUND(IF(Парк!$O38="",CEILING(MAX($D39,1)/MAX($G39,1),1)*$G39,Парк!$O38+$G39),0))</f>
        <v/>
      </c>
      <c r="I39" s="16">
        <f>IF($H39="","",$H39-$D39)</f>
        <v/>
      </c>
      <c r="J39" s="16">
        <f>IF($H39="","",ROUND($H39-$G39*0.1,0))</f>
        <v/>
      </c>
      <c r="K39" s="16">
        <f>IF($H39="","",ROUND($H39+$G39*0.1,0))</f>
        <v/>
      </c>
      <c r="L39" s="17">
        <f>IF($H39="","",TODAY()+MAX(0,$I39)/MAX($D$3,1))</f>
        <v/>
      </c>
      <c r="M39" s="14">
        <f>IF($A39="","",IF($N39&lt;&gt;"","Выполнено",IF($D39&gt;=$K39,"Просрочено",IF($D39&gt;=$J39,"Скоро","План"))))</f>
        <v/>
      </c>
      <c r="N39" s="14" t="n"/>
    </row>
    <row r="40">
      <c r="A40" s="18">
        <f>IF(Парк!$A39="","",Парк!$A39)</f>
        <v/>
      </c>
      <c r="B40" s="18">
        <f>IF(Парк!$A39="","",Парк!$B39)</f>
        <v/>
      </c>
      <c r="C40" s="18">
        <f>IF(Парк!$A39="","",Парк!$F39)</f>
        <v/>
      </c>
      <c r="D40" s="20">
        <f>IF(Парк!$A39="","",Парк!$G39)</f>
        <v/>
      </c>
      <c r="E40" s="21">
        <f>IF(Парк!$A39="","",Парк!$H39)</f>
        <v/>
      </c>
      <c r="F40" s="18">
        <f>IF(Парк!$A39="","",Парк!$I39)</f>
        <v/>
      </c>
      <c r="G40" s="20">
        <f>IF(Парк!$A39="","",Парк!$N39)</f>
        <v/>
      </c>
      <c r="H40" s="20">
        <f>IF(OR($A40="",$G40=""),"",ROUND(IF(Парк!$O39="",CEILING(MAX($D40,1)/MAX($G40,1),1)*$G40,Парк!$O39+$G40),0))</f>
        <v/>
      </c>
      <c r="I40" s="20">
        <f>IF($H40="","",$H40-$D40)</f>
        <v/>
      </c>
      <c r="J40" s="20">
        <f>IF($H40="","",ROUND($H40-$G40*0.1,0))</f>
        <v/>
      </c>
      <c r="K40" s="20">
        <f>IF($H40="","",ROUND($H40+$G40*0.1,0))</f>
        <v/>
      </c>
      <c r="L40" s="21">
        <f>IF($H40="","",TODAY()+MAX(0,$I40)/MAX($D$3,1))</f>
        <v/>
      </c>
      <c r="M40" s="18">
        <f>IF($A40="","",IF($N40&lt;&gt;"","Выполнено",IF($D40&gt;=$K40,"Просрочено",IF($D40&gt;=$J40,"Скоро","План"))))</f>
        <v/>
      </c>
      <c r="N40" s="18" t="n"/>
    </row>
    <row r="41">
      <c r="A41" s="14">
        <f>IF(Парк!$A40="","",Парк!$A40)</f>
        <v/>
      </c>
      <c r="B41" s="14">
        <f>IF(Парк!$A40="","",Парк!$B40)</f>
        <v/>
      </c>
      <c r="C41" s="14">
        <f>IF(Парк!$A40="","",Парк!$F40)</f>
        <v/>
      </c>
      <c r="D41" s="16">
        <f>IF(Парк!$A40="","",Парк!$G40)</f>
        <v/>
      </c>
      <c r="E41" s="17">
        <f>IF(Парк!$A40="","",Парк!$H40)</f>
        <v/>
      </c>
      <c r="F41" s="14">
        <f>IF(Парк!$A40="","",Парк!$I40)</f>
        <v/>
      </c>
      <c r="G41" s="16">
        <f>IF(Парк!$A40="","",Парк!$N40)</f>
        <v/>
      </c>
      <c r="H41" s="16">
        <f>IF(OR($A41="",$G41=""),"",ROUND(IF(Парк!$O40="",CEILING(MAX($D41,1)/MAX($G41,1),1)*$G41,Парк!$O40+$G41),0))</f>
        <v/>
      </c>
      <c r="I41" s="16">
        <f>IF($H41="","",$H41-$D41)</f>
        <v/>
      </c>
      <c r="J41" s="16">
        <f>IF($H41="","",ROUND($H41-$G41*0.1,0))</f>
        <v/>
      </c>
      <c r="K41" s="16">
        <f>IF($H41="","",ROUND($H41+$G41*0.1,0))</f>
        <v/>
      </c>
      <c r="L41" s="17">
        <f>IF($H41="","",TODAY()+MAX(0,$I41)/MAX($D$3,1))</f>
        <v/>
      </c>
      <c r="M41" s="14">
        <f>IF($A41="","",IF($N41&lt;&gt;"","Выполнено",IF($D41&gt;=$K41,"Просрочено",IF($D41&gt;=$J41,"Скоро","План"))))</f>
        <v/>
      </c>
      <c r="N41" s="14" t="n"/>
    </row>
    <row r="42">
      <c r="A42" s="18">
        <f>IF(Парк!$A41="","",Парк!$A41)</f>
        <v/>
      </c>
      <c r="B42" s="18">
        <f>IF(Парк!$A41="","",Парк!$B41)</f>
        <v/>
      </c>
      <c r="C42" s="18">
        <f>IF(Парк!$A41="","",Парк!$F41)</f>
        <v/>
      </c>
      <c r="D42" s="20">
        <f>IF(Парк!$A41="","",Парк!$G41)</f>
        <v/>
      </c>
      <c r="E42" s="21">
        <f>IF(Парк!$A41="","",Парк!$H41)</f>
        <v/>
      </c>
      <c r="F42" s="18">
        <f>IF(Парк!$A41="","",Парк!$I41)</f>
        <v/>
      </c>
      <c r="G42" s="20">
        <f>IF(Парк!$A41="","",Парк!$N41)</f>
        <v/>
      </c>
      <c r="H42" s="20">
        <f>IF(OR($A42="",$G42=""),"",ROUND(IF(Парк!$O41="",CEILING(MAX($D42,1)/MAX($G42,1),1)*$G42,Парк!$O41+$G42),0))</f>
        <v/>
      </c>
      <c r="I42" s="20">
        <f>IF($H42="","",$H42-$D42)</f>
        <v/>
      </c>
      <c r="J42" s="20">
        <f>IF($H42="","",ROUND($H42-$G42*0.1,0))</f>
        <v/>
      </c>
      <c r="K42" s="20">
        <f>IF($H42="","",ROUND($H42+$G42*0.1,0))</f>
        <v/>
      </c>
      <c r="L42" s="21">
        <f>IF($H42="","",TODAY()+MAX(0,$I42)/MAX($D$3,1))</f>
        <v/>
      </c>
      <c r="M42" s="18">
        <f>IF($A42="","",IF($N42&lt;&gt;"","Выполнено",IF($D42&gt;=$K42,"Просрочено",IF($D42&gt;=$J42,"Скоро","План"))))</f>
        <v/>
      </c>
      <c r="N42" s="18" t="n"/>
    </row>
    <row r="43">
      <c r="A43" s="14">
        <f>IF(Парк!$A42="","",Парк!$A42)</f>
        <v/>
      </c>
      <c r="B43" s="14">
        <f>IF(Парк!$A42="","",Парк!$B42)</f>
        <v/>
      </c>
      <c r="C43" s="14">
        <f>IF(Парк!$A42="","",Парк!$F42)</f>
        <v/>
      </c>
      <c r="D43" s="16">
        <f>IF(Парк!$A42="","",Парк!$G42)</f>
        <v/>
      </c>
      <c r="E43" s="17">
        <f>IF(Парк!$A42="","",Парк!$H42)</f>
        <v/>
      </c>
      <c r="F43" s="14">
        <f>IF(Парк!$A42="","",Парк!$I42)</f>
        <v/>
      </c>
      <c r="G43" s="16">
        <f>IF(Парк!$A42="","",Парк!$N42)</f>
        <v/>
      </c>
      <c r="H43" s="16">
        <f>IF(OR($A43="",$G43=""),"",ROUND(IF(Парк!$O42="",CEILING(MAX($D43,1)/MAX($G43,1),1)*$G43,Парк!$O42+$G43),0))</f>
        <v/>
      </c>
      <c r="I43" s="16">
        <f>IF($H43="","",$H43-$D43)</f>
        <v/>
      </c>
      <c r="J43" s="16">
        <f>IF($H43="","",ROUND($H43-$G43*0.1,0))</f>
        <v/>
      </c>
      <c r="K43" s="16">
        <f>IF($H43="","",ROUND($H43+$G43*0.1,0))</f>
        <v/>
      </c>
      <c r="L43" s="17">
        <f>IF($H43="","",TODAY()+MAX(0,$I43)/MAX($D$3,1))</f>
        <v/>
      </c>
      <c r="M43" s="14">
        <f>IF($A43="","",IF($N43&lt;&gt;"","Выполнено",IF($D43&gt;=$K43,"Просрочено",IF($D43&gt;=$J43,"Скоро","План"))))</f>
        <v/>
      </c>
      <c r="N43" s="14" t="n"/>
    </row>
    <row r="44">
      <c r="A44" s="18">
        <f>IF(Парк!$A43="","",Парк!$A43)</f>
        <v/>
      </c>
      <c r="B44" s="18">
        <f>IF(Парк!$A43="","",Парк!$B43)</f>
        <v/>
      </c>
      <c r="C44" s="18">
        <f>IF(Парк!$A43="","",Парк!$F43)</f>
        <v/>
      </c>
      <c r="D44" s="20">
        <f>IF(Парк!$A43="","",Парк!$G43)</f>
        <v/>
      </c>
      <c r="E44" s="21">
        <f>IF(Парк!$A43="","",Парк!$H43)</f>
        <v/>
      </c>
      <c r="F44" s="18">
        <f>IF(Парк!$A43="","",Парк!$I43)</f>
        <v/>
      </c>
      <c r="G44" s="20">
        <f>IF(Парк!$A43="","",Парк!$N43)</f>
        <v/>
      </c>
      <c r="H44" s="20">
        <f>IF(OR($A44="",$G44=""),"",ROUND(IF(Парк!$O43="",CEILING(MAX($D44,1)/MAX($G44,1),1)*$G44,Парк!$O43+$G44),0))</f>
        <v/>
      </c>
      <c r="I44" s="20">
        <f>IF($H44="","",$H44-$D44)</f>
        <v/>
      </c>
      <c r="J44" s="20">
        <f>IF($H44="","",ROUND($H44-$G44*0.1,0))</f>
        <v/>
      </c>
      <c r="K44" s="20">
        <f>IF($H44="","",ROUND($H44+$G44*0.1,0))</f>
        <v/>
      </c>
      <c r="L44" s="21">
        <f>IF($H44="","",TODAY()+MAX(0,$I44)/MAX($D$3,1))</f>
        <v/>
      </c>
      <c r="M44" s="18">
        <f>IF($A44="","",IF($N44&lt;&gt;"","Выполнено",IF($D44&gt;=$K44,"Просрочено",IF($D44&gt;=$J44,"Скоро","План"))))</f>
        <v/>
      </c>
      <c r="N44" s="18" t="n"/>
    </row>
    <row r="45">
      <c r="A45" s="14">
        <f>IF(Парк!$A44="","",Парк!$A44)</f>
        <v/>
      </c>
      <c r="B45" s="14">
        <f>IF(Парк!$A44="","",Парк!$B44)</f>
        <v/>
      </c>
      <c r="C45" s="14">
        <f>IF(Парк!$A44="","",Парк!$F44)</f>
        <v/>
      </c>
      <c r="D45" s="16">
        <f>IF(Парк!$A44="","",Парк!$G44)</f>
        <v/>
      </c>
      <c r="E45" s="17">
        <f>IF(Парк!$A44="","",Парк!$H44)</f>
        <v/>
      </c>
      <c r="F45" s="14">
        <f>IF(Парк!$A44="","",Парк!$I44)</f>
        <v/>
      </c>
      <c r="G45" s="16">
        <f>IF(Парк!$A44="","",Парк!$N44)</f>
        <v/>
      </c>
      <c r="H45" s="16">
        <f>IF(OR($A45="",$G45=""),"",ROUND(IF(Парк!$O44="",CEILING(MAX($D45,1)/MAX($G45,1),1)*$G45,Парк!$O44+$G45),0))</f>
        <v/>
      </c>
      <c r="I45" s="16">
        <f>IF($H45="","",$H45-$D45)</f>
        <v/>
      </c>
      <c r="J45" s="16">
        <f>IF($H45="","",ROUND($H45-$G45*0.1,0))</f>
        <v/>
      </c>
      <c r="K45" s="16">
        <f>IF($H45="","",ROUND($H45+$G45*0.1,0))</f>
        <v/>
      </c>
      <c r="L45" s="17">
        <f>IF($H45="","",TODAY()+MAX(0,$I45)/MAX($D$3,1))</f>
        <v/>
      </c>
      <c r="M45" s="14">
        <f>IF($A45="","",IF($N45&lt;&gt;"","Выполнено",IF($D45&gt;=$K45,"Просрочено",IF($D45&gt;=$J45,"Скоро","План"))))</f>
        <v/>
      </c>
      <c r="N45" s="14" t="n"/>
    </row>
    <row r="46">
      <c r="A46" s="18">
        <f>IF(Парк!$A45="","",Парк!$A45)</f>
        <v/>
      </c>
      <c r="B46" s="18">
        <f>IF(Парк!$A45="","",Парк!$B45)</f>
        <v/>
      </c>
      <c r="C46" s="18">
        <f>IF(Парк!$A45="","",Парк!$F45)</f>
        <v/>
      </c>
      <c r="D46" s="20">
        <f>IF(Парк!$A45="","",Парк!$G45)</f>
        <v/>
      </c>
      <c r="E46" s="21">
        <f>IF(Парк!$A45="","",Парк!$H45)</f>
        <v/>
      </c>
      <c r="F46" s="18">
        <f>IF(Парк!$A45="","",Парк!$I45)</f>
        <v/>
      </c>
      <c r="G46" s="20">
        <f>IF(Парк!$A45="","",Парк!$N45)</f>
        <v/>
      </c>
      <c r="H46" s="20">
        <f>IF(OR($A46="",$G46=""),"",ROUND(IF(Парк!$O45="",CEILING(MAX($D46,1)/MAX($G46,1),1)*$G46,Парк!$O45+$G46),0))</f>
        <v/>
      </c>
      <c r="I46" s="20">
        <f>IF($H46="","",$H46-$D46)</f>
        <v/>
      </c>
      <c r="J46" s="20">
        <f>IF($H46="","",ROUND($H46-$G46*0.1,0))</f>
        <v/>
      </c>
      <c r="K46" s="20">
        <f>IF($H46="","",ROUND($H46+$G46*0.1,0))</f>
        <v/>
      </c>
      <c r="L46" s="21">
        <f>IF($H46="","",TODAY()+MAX(0,$I46)/MAX($D$3,1))</f>
        <v/>
      </c>
      <c r="M46" s="18">
        <f>IF($A46="","",IF($N46&lt;&gt;"","Выполнено",IF($D46&gt;=$K46,"Просрочено",IF($D46&gt;=$J46,"Скоро","План"))))</f>
        <v/>
      </c>
      <c r="N46" s="18" t="n"/>
    </row>
    <row r="47">
      <c r="A47" s="14">
        <f>IF(Парк!$A46="","",Парк!$A46)</f>
        <v/>
      </c>
      <c r="B47" s="14">
        <f>IF(Парк!$A46="","",Парк!$B46)</f>
        <v/>
      </c>
      <c r="C47" s="14">
        <f>IF(Парк!$A46="","",Парк!$F46)</f>
        <v/>
      </c>
      <c r="D47" s="16">
        <f>IF(Парк!$A46="","",Парк!$G46)</f>
        <v/>
      </c>
      <c r="E47" s="17">
        <f>IF(Парк!$A46="","",Парк!$H46)</f>
        <v/>
      </c>
      <c r="F47" s="14">
        <f>IF(Парк!$A46="","",Парк!$I46)</f>
        <v/>
      </c>
      <c r="G47" s="16">
        <f>IF(Парк!$A46="","",Парк!$N46)</f>
        <v/>
      </c>
      <c r="H47" s="16">
        <f>IF(OR($A47="",$G47=""),"",ROUND(IF(Парк!$O46="",CEILING(MAX($D47,1)/MAX($G47,1),1)*$G47,Парк!$O46+$G47),0))</f>
        <v/>
      </c>
      <c r="I47" s="16">
        <f>IF($H47="","",$H47-$D47)</f>
        <v/>
      </c>
      <c r="J47" s="16">
        <f>IF($H47="","",ROUND($H47-$G47*0.1,0))</f>
        <v/>
      </c>
      <c r="K47" s="16">
        <f>IF($H47="","",ROUND($H47+$G47*0.1,0))</f>
        <v/>
      </c>
      <c r="L47" s="17">
        <f>IF($H47="","",TODAY()+MAX(0,$I47)/MAX($D$3,1))</f>
        <v/>
      </c>
      <c r="M47" s="14">
        <f>IF($A47="","",IF($N47&lt;&gt;"","Выполнено",IF($D47&gt;=$K47,"Просрочено",IF($D47&gt;=$J47,"Скоро","План"))))</f>
        <v/>
      </c>
      <c r="N47" s="14" t="n"/>
    </row>
    <row r="48">
      <c r="A48" s="18">
        <f>IF(Парк!$A47="","",Парк!$A47)</f>
        <v/>
      </c>
      <c r="B48" s="18">
        <f>IF(Парк!$A47="","",Парк!$B47)</f>
        <v/>
      </c>
      <c r="C48" s="18">
        <f>IF(Парк!$A47="","",Парк!$F47)</f>
        <v/>
      </c>
      <c r="D48" s="20">
        <f>IF(Парк!$A47="","",Парк!$G47)</f>
        <v/>
      </c>
      <c r="E48" s="21">
        <f>IF(Парк!$A47="","",Парк!$H47)</f>
        <v/>
      </c>
      <c r="F48" s="18">
        <f>IF(Парк!$A47="","",Парк!$I47)</f>
        <v/>
      </c>
      <c r="G48" s="20">
        <f>IF(Парк!$A47="","",Парк!$N47)</f>
        <v/>
      </c>
      <c r="H48" s="20">
        <f>IF(OR($A48="",$G48=""),"",ROUND(IF(Парк!$O47="",CEILING(MAX($D48,1)/MAX($G48,1),1)*$G48,Парк!$O47+$G48),0))</f>
        <v/>
      </c>
      <c r="I48" s="20">
        <f>IF($H48="","",$H48-$D48)</f>
        <v/>
      </c>
      <c r="J48" s="20">
        <f>IF($H48="","",ROUND($H48-$G48*0.1,0))</f>
        <v/>
      </c>
      <c r="K48" s="20">
        <f>IF($H48="","",ROUND($H48+$G48*0.1,0))</f>
        <v/>
      </c>
      <c r="L48" s="21">
        <f>IF($H48="","",TODAY()+MAX(0,$I48)/MAX($D$3,1))</f>
        <v/>
      </c>
      <c r="M48" s="18">
        <f>IF($A48="","",IF($N48&lt;&gt;"","Выполнено",IF($D48&gt;=$K48,"Просрочено",IF($D48&gt;=$J48,"Скоро","План"))))</f>
        <v/>
      </c>
      <c r="N48" s="18" t="n"/>
    </row>
    <row r="49">
      <c r="A49" s="14">
        <f>IF(Парк!$A48="","",Парк!$A48)</f>
        <v/>
      </c>
      <c r="B49" s="14">
        <f>IF(Парк!$A48="","",Парк!$B48)</f>
        <v/>
      </c>
      <c r="C49" s="14">
        <f>IF(Парк!$A48="","",Парк!$F48)</f>
        <v/>
      </c>
      <c r="D49" s="16">
        <f>IF(Парк!$A48="","",Парк!$G48)</f>
        <v/>
      </c>
      <c r="E49" s="17">
        <f>IF(Парк!$A48="","",Парк!$H48)</f>
        <v/>
      </c>
      <c r="F49" s="14">
        <f>IF(Парк!$A48="","",Парк!$I48)</f>
        <v/>
      </c>
      <c r="G49" s="16">
        <f>IF(Парк!$A48="","",Парк!$N48)</f>
        <v/>
      </c>
      <c r="H49" s="16">
        <f>IF(OR($A49="",$G49=""),"",ROUND(IF(Парк!$O48="",CEILING(MAX($D49,1)/MAX($G49,1),1)*$G49,Парк!$O48+$G49),0))</f>
        <v/>
      </c>
      <c r="I49" s="16">
        <f>IF($H49="","",$H49-$D49)</f>
        <v/>
      </c>
      <c r="J49" s="16">
        <f>IF($H49="","",ROUND($H49-$G49*0.1,0))</f>
        <v/>
      </c>
      <c r="K49" s="16">
        <f>IF($H49="","",ROUND($H49+$G49*0.1,0))</f>
        <v/>
      </c>
      <c r="L49" s="17">
        <f>IF($H49="","",TODAY()+MAX(0,$I49)/MAX($D$3,1))</f>
        <v/>
      </c>
      <c r="M49" s="14">
        <f>IF($A49="","",IF($N49&lt;&gt;"","Выполнено",IF($D49&gt;=$K49,"Просрочено",IF($D49&gt;=$J49,"Скоро","План"))))</f>
        <v/>
      </c>
      <c r="N49" s="14" t="n"/>
    </row>
    <row r="50">
      <c r="A50" s="18">
        <f>IF(Парк!$A49="","",Парк!$A49)</f>
        <v/>
      </c>
      <c r="B50" s="18">
        <f>IF(Парк!$A49="","",Парк!$B49)</f>
        <v/>
      </c>
      <c r="C50" s="18">
        <f>IF(Парк!$A49="","",Парк!$F49)</f>
        <v/>
      </c>
      <c r="D50" s="20">
        <f>IF(Парк!$A49="","",Парк!$G49)</f>
        <v/>
      </c>
      <c r="E50" s="21">
        <f>IF(Парк!$A49="","",Парк!$H49)</f>
        <v/>
      </c>
      <c r="F50" s="18">
        <f>IF(Парк!$A49="","",Парк!$I49)</f>
        <v/>
      </c>
      <c r="G50" s="20">
        <f>IF(Парк!$A49="","",Парк!$N49)</f>
        <v/>
      </c>
      <c r="H50" s="20">
        <f>IF(OR($A50="",$G50=""),"",ROUND(IF(Парк!$O49="",CEILING(MAX($D50,1)/MAX($G50,1),1)*$G50,Парк!$O49+$G50),0))</f>
        <v/>
      </c>
      <c r="I50" s="20">
        <f>IF($H50="","",$H50-$D50)</f>
        <v/>
      </c>
      <c r="J50" s="20">
        <f>IF($H50="","",ROUND($H50-$G50*0.1,0))</f>
        <v/>
      </c>
      <c r="K50" s="20">
        <f>IF($H50="","",ROUND($H50+$G50*0.1,0))</f>
        <v/>
      </c>
      <c r="L50" s="21">
        <f>IF($H50="","",TODAY()+MAX(0,$I50)/MAX($D$3,1))</f>
        <v/>
      </c>
      <c r="M50" s="18">
        <f>IF($A50="","",IF($N50&lt;&gt;"","Выполнено",IF($D50&gt;=$K50,"Просрочено",IF($D50&gt;=$J50,"Скоро","План"))))</f>
        <v/>
      </c>
      <c r="N50" s="18" t="n"/>
    </row>
    <row r="51">
      <c r="A51" s="14">
        <f>IF(Парк!$A50="","",Парк!$A50)</f>
        <v/>
      </c>
      <c r="B51" s="14">
        <f>IF(Парк!$A50="","",Парк!$B50)</f>
        <v/>
      </c>
      <c r="C51" s="14">
        <f>IF(Парк!$A50="","",Парк!$F50)</f>
        <v/>
      </c>
      <c r="D51" s="16">
        <f>IF(Парк!$A50="","",Парк!$G50)</f>
        <v/>
      </c>
      <c r="E51" s="17">
        <f>IF(Парк!$A50="","",Парк!$H50)</f>
        <v/>
      </c>
      <c r="F51" s="14">
        <f>IF(Парк!$A50="","",Парк!$I50)</f>
        <v/>
      </c>
      <c r="G51" s="16">
        <f>IF(Парк!$A50="","",Парк!$N50)</f>
        <v/>
      </c>
      <c r="H51" s="16">
        <f>IF(OR($A51="",$G51=""),"",ROUND(IF(Парк!$O50="",CEILING(MAX($D51,1)/MAX($G51,1),1)*$G51,Парк!$O50+$G51),0))</f>
        <v/>
      </c>
      <c r="I51" s="16">
        <f>IF($H51="","",$H51-$D51)</f>
        <v/>
      </c>
      <c r="J51" s="16">
        <f>IF($H51="","",ROUND($H51-$G51*0.1,0))</f>
        <v/>
      </c>
      <c r="K51" s="16">
        <f>IF($H51="","",ROUND($H51+$G51*0.1,0))</f>
        <v/>
      </c>
      <c r="L51" s="17">
        <f>IF($H51="","",TODAY()+MAX(0,$I51)/MAX($D$3,1))</f>
        <v/>
      </c>
      <c r="M51" s="14">
        <f>IF($A51="","",IF($N51&lt;&gt;"","Выполнено",IF($D51&gt;=$K51,"Просрочено",IF($D51&gt;=$J51,"Скоро","План"))))</f>
        <v/>
      </c>
      <c r="N51" s="14" t="n"/>
    </row>
    <row r="52">
      <c r="A52" s="18">
        <f>IF(Парк!$A51="","",Парк!$A51)</f>
        <v/>
      </c>
      <c r="B52" s="18">
        <f>IF(Парк!$A51="","",Парк!$B51)</f>
        <v/>
      </c>
      <c r="C52" s="18">
        <f>IF(Парк!$A51="","",Парк!$F51)</f>
        <v/>
      </c>
      <c r="D52" s="20">
        <f>IF(Парк!$A51="","",Парк!$G51)</f>
        <v/>
      </c>
      <c r="E52" s="21">
        <f>IF(Парк!$A51="","",Парк!$H51)</f>
        <v/>
      </c>
      <c r="F52" s="18">
        <f>IF(Парк!$A51="","",Парк!$I51)</f>
        <v/>
      </c>
      <c r="G52" s="20">
        <f>IF(Парк!$A51="","",Парк!$N51)</f>
        <v/>
      </c>
      <c r="H52" s="20">
        <f>IF(OR($A52="",$G52=""),"",ROUND(IF(Парк!$O51="",CEILING(MAX($D52,1)/MAX($G52,1),1)*$G52,Парк!$O51+$G52),0))</f>
        <v/>
      </c>
      <c r="I52" s="20">
        <f>IF($H52="","",$H52-$D52)</f>
        <v/>
      </c>
      <c r="J52" s="20">
        <f>IF($H52="","",ROUND($H52-$G52*0.1,0))</f>
        <v/>
      </c>
      <c r="K52" s="20">
        <f>IF($H52="","",ROUND($H52+$G52*0.1,0))</f>
        <v/>
      </c>
      <c r="L52" s="21">
        <f>IF($H52="","",TODAY()+MAX(0,$I52)/MAX($D$3,1))</f>
        <v/>
      </c>
      <c r="M52" s="18">
        <f>IF($A52="","",IF($N52&lt;&gt;"","Выполнено",IF($D52&gt;=$K52,"Просрочено",IF($D52&gt;=$J52,"Скоро","План"))))</f>
        <v/>
      </c>
      <c r="N52" s="18" t="n"/>
    </row>
    <row r="53">
      <c r="A53" s="14">
        <f>IF(Парк!$A52="","",Парк!$A52)</f>
        <v/>
      </c>
      <c r="B53" s="14">
        <f>IF(Парк!$A52="","",Парк!$B52)</f>
        <v/>
      </c>
      <c r="C53" s="14">
        <f>IF(Парк!$A52="","",Парк!$F52)</f>
        <v/>
      </c>
      <c r="D53" s="16">
        <f>IF(Парк!$A52="","",Парк!$G52)</f>
        <v/>
      </c>
      <c r="E53" s="17">
        <f>IF(Парк!$A52="","",Парк!$H52)</f>
        <v/>
      </c>
      <c r="F53" s="14">
        <f>IF(Парк!$A52="","",Парк!$I52)</f>
        <v/>
      </c>
      <c r="G53" s="16">
        <f>IF(Парк!$A52="","",Парк!$N52)</f>
        <v/>
      </c>
      <c r="H53" s="16">
        <f>IF(OR($A53="",$G53=""),"",ROUND(IF(Парк!$O52="",CEILING(MAX($D53,1)/MAX($G53,1),1)*$G53,Парк!$O52+$G53),0))</f>
        <v/>
      </c>
      <c r="I53" s="16">
        <f>IF($H53="","",$H53-$D53)</f>
        <v/>
      </c>
      <c r="J53" s="16">
        <f>IF($H53="","",ROUND($H53-$G53*0.1,0))</f>
        <v/>
      </c>
      <c r="K53" s="16">
        <f>IF($H53="","",ROUND($H53+$G53*0.1,0))</f>
        <v/>
      </c>
      <c r="L53" s="17">
        <f>IF($H53="","",TODAY()+MAX(0,$I53)/MAX($D$3,1))</f>
        <v/>
      </c>
      <c r="M53" s="14">
        <f>IF($A53="","",IF($N53&lt;&gt;"","Выполнено",IF($D53&gt;=$K53,"Просрочено",IF($D53&gt;=$J53,"Скоро","План"))))</f>
        <v/>
      </c>
      <c r="N53" s="14" t="n"/>
    </row>
    <row r="54">
      <c r="A54" s="18">
        <f>IF(Парк!$A53="","",Парк!$A53)</f>
        <v/>
      </c>
      <c r="B54" s="18">
        <f>IF(Парк!$A53="","",Парк!$B53)</f>
        <v/>
      </c>
      <c r="C54" s="18">
        <f>IF(Парк!$A53="","",Парк!$F53)</f>
        <v/>
      </c>
      <c r="D54" s="20">
        <f>IF(Парк!$A53="","",Парк!$G53)</f>
        <v/>
      </c>
      <c r="E54" s="21">
        <f>IF(Парк!$A53="","",Парк!$H53)</f>
        <v/>
      </c>
      <c r="F54" s="18">
        <f>IF(Парк!$A53="","",Парк!$I53)</f>
        <v/>
      </c>
      <c r="G54" s="20">
        <f>IF(Парк!$A53="","",Парк!$N53)</f>
        <v/>
      </c>
      <c r="H54" s="20">
        <f>IF(OR($A54="",$G54=""),"",ROUND(IF(Парк!$O53="",CEILING(MAX($D54,1)/MAX($G54,1),1)*$G54,Парк!$O53+$G54),0))</f>
        <v/>
      </c>
      <c r="I54" s="20">
        <f>IF($H54="","",$H54-$D54)</f>
        <v/>
      </c>
      <c r="J54" s="20">
        <f>IF($H54="","",ROUND($H54-$G54*0.1,0))</f>
        <v/>
      </c>
      <c r="K54" s="20">
        <f>IF($H54="","",ROUND($H54+$G54*0.1,0))</f>
        <v/>
      </c>
      <c r="L54" s="21">
        <f>IF($H54="","",TODAY()+MAX(0,$I54)/MAX($D$3,1))</f>
        <v/>
      </c>
      <c r="M54" s="18">
        <f>IF($A54="","",IF($N54&lt;&gt;"","Выполнено",IF($D54&gt;=$K54,"Просрочено",IF($D54&gt;=$J54,"Скоро","План"))))</f>
        <v/>
      </c>
      <c r="N54" s="18" t="n"/>
    </row>
    <row r="55">
      <c r="A55" s="14">
        <f>IF(Парк!$A54="","",Парк!$A54)</f>
        <v/>
      </c>
      <c r="B55" s="14">
        <f>IF(Парк!$A54="","",Парк!$B54)</f>
        <v/>
      </c>
      <c r="C55" s="14">
        <f>IF(Парк!$A54="","",Парк!$F54)</f>
        <v/>
      </c>
      <c r="D55" s="16">
        <f>IF(Парк!$A54="","",Парк!$G54)</f>
        <v/>
      </c>
      <c r="E55" s="17">
        <f>IF(Парк!$A54="","",Парк!$H54)</f>
        <v/>
      </c>
      <c r="F55" s="14">
        <f>IF(Парк!$A54="","",Парк!$I54)</f>
        <v/>
      </c>
      <c r="G55" s="16">
        <f>IF(Парк!$A54="","",Парк!$N54)</f>
        <v/>
      </c>
      <c r="H55" s="16">
        <f>IF(OR($A55="",$G55=""),"",ROUND(IF(Парк!$O54="",CEILING(MAX($D55,1)/MAX($G55,1),1)*$G55,Парк!$O54+$G55),0))</f>
        <v/>
      </c>
      <c r="I55" s="16">
        <f>IF($H55="","",$H55-$D55)</f>
        <v/>
      </c>
      <c r="J55" s="16">
        <f>IF($H55="","",ROUND($H55-$G55*0.1,0))</f>
        <v/>
      </c>
      <c r="K55" s="16">
        <f>IF($H55="","",ROUND($H55+$G55*0.1,0))</f>
        <v/>
      </c>
      <c r="L55" s="17">
        <f>IF($H55="","",TODAY()+MAX(0,$I55)/MAX($D$3,1))</f>
        <v/>
      </c>
      <c r="M55" s="14">
        <f>IF($A55="","",IF($N55&lt;&gt;"","Выполнено",IF($D55&gt;=$K55,"Просрочено",IF($D55&gt;=$J55,"Скоро","План"))))</f>
        <v/>
      </c>
      <c r="N55" s="14" t="n"/>
    </row>
    <row r="56">
      <c r="A56" s="18">
        <f>IF(Парк!$A55="","",Парк!$A55)</f>
        <v/>
      </c>
      <c r="B56" s="18">
        <f>IF(Парк!$A55="","",Парк!$B55)</f>
        <v/>
      </c>
      <c r="C56" s="18">
        <f>IF(Парк!$A55="","",Парк!$F55)</f>
        <v/>
      </c>
      <c r="D56" s="20">
        <f>IF(Парк!$A55="","",Парк!$G55)</f>
        <v/>
      </c>
      <c r="E56" s="21">
        <f>IF(Парк!$A55="","",Парк!$H55)</f>
        <v/>
      </c>
      <c r="F56" s="18">
        <f>IF(Парк!$A55="","",Парк!$I55)</f>
        <v/>
      </c>
      <c r="G56" s="20">
        <f>IF(Парк!$A55="","",Парк!$N55)</f>
        <v/>
      </c>
      <c r="H56" s="20">
        <f>IF(OR($A56="",$G56=""),"",ROUND(IF(Парк!$O55="",CEILING(MAX($D56,1)/MAX($G56,1),1)*$G56,Парк!$O55+$G56),0))</f>
        <v/>
      </c>
      <c r="I56" s="20">
        <f>IF($H56="","",$H56-$D56)</f>
        <v/>
      </c>
      <c r="J56" s="20">
        <f>IF($H56="","",ROUND($H56-$G56*0.1,0))</f>
        <v/>
      </c>
      <c r="K56" s="20">
        <f>IF($H56="","",ROUND($H56+$G56*0.1,0))</f>
        <v/>
      </c>
      <c r="L56" s="21">
        <f>IF($H56="","",TODAY()+MAX(0,$I56)/MAX($D$3,1))</f>
        <v/>
      </c>
      <c r="M56" s="18">
        <f>IF($A56="","",IF($N56&lt;&gt;"","Выполнено",IF($D56&gt;=$K56,"Просрочено",IF($D56&gt;=$J56,"Скоро","План"))))</f>
        <v/>
      </c>
      <c r="N56" s="18" t="n"/>
    </row>
    <row r="57">
      <c r="A57" s="14">
        <f>IF(Парк!$A56="","",Парк!$A56)</f>
        <v/>
      </c>
      <c r="B57" s="14">
        <f>IF(Парк!$A56="","",Парк!$B56)</f>
        <v/>
      </c>
      <c r="C57" s="14">
        <f>IF(Парк!$A56="","",Парк!$F56)</f>
        <v/>
      </c>
      <c r="D57" s="16">
        <f>IF(Парк!$A56="","",Парк!$G56)</f>
        <v/>
      </c>
      <c r="E57" s="17">
        <f>IF(Парк!$A56="","",Парк!$H56)</f>
        <v/>
      </c>
      <c r="F57" s="14">
        <f>IF(Парк!$A56="","",Парк!$I56)</f>
        <v/>
      </c>
      <c r="G57" s="16">
        <f>IF(Парк!$A56="","",Парк!$N56)</f>
        <v/>
      </c>
      <c r="H57" s="16">
        <f>IF(OR($A57="",$G57=""),"",ROUND(IF(Парк!$O56="",CEILING(MAX($D57,1)/MAX($G57,1),1)*$G57,Парк!$O56+$G57),0))</f>
        <v/>
      </c>
      <c r="I57" s="16">
        <f>IF($H57="","",$H57-$D57)</f>
        <v/>
      </c>
      <c r="J57" s="16">
        <f>IF($H57="","",ROUND($H57-$G57*0.1,0))</f>
        <v/>
      </c>
      <c r="K57" s="16">
        <f>IF($H57="","",ROUND($H57+$G57*0.1,0))</f>
        <v/>
      </c>
      <c r="L57" s="17">
        <f>IF($H57="","",TODAY()+MAX(0,$I57)/MAX($D$3,1))</f>
        <v/>
      </c>
      <c r="M57" s="14">
        <f>IF($A57="","",IF($N57&lt;&gt;"","Выполнено",IF($D57&gt;=$K57,"Просрочено",IF($D57&gt;=$J57,"Скоро","План"))))</f>
        <v/>
      </c>
      <c r="N57" s="14" t="n"/>
    </row>
    <row r="58">
      <c r="A58" s="18">
        <f>IF(Парк!$A57="","",Парк!$A57)</f>
        <v/>
      </c>
      <c r="B58" s="18">
        <f>IF(Парк!$A57="","",Парк!$B57)</f>
        <v/>
      </c>
      <c r="C58" s="18">
        <f>IF(Парк!$A57="","",Парк!$F57)</f>
        <v/>
      </c>
      <c r="D58" s="20">
        <f>IF(Парк!$A57="","",Парк!$G57)</f>
        <v/>
      </c>
      <c r="E58" s="21">
        <f>IF(Парк!$A57="","",Парк!$H57)</f>
        <v/>
      </c>
      <c r="F58" s="18">
        <f>IF(Парк!$A57="","",Парк!$I57)</f>
        <v/>
      </c>
      <c r="G58" s="20">
        <f>IF(Парк!$A57="","",Парк!$N57)</f>
        <v/>
      </c>
      <c r="H58" s="20">
        <f>IF(OR($A58="",$G58=""),"",ROUND(IF(Парк!$O57="",CEILING(MAX($D58,1)/MAX($G58,1),1)*$G58,Парк!$O57+$G58),0))</f>
        <v/>
      </c>
      <c r="I58" s="20">
        <f>IF($H58="","",$H58-$D58)</f>
        <v/>
      </c>
      <c r="J58" s="20">
        <f>IF($H58="","",ROUND($H58-$G58*0.1,0))</f>
        <v/>
      </c>
      <c r="K58" s="20">
        <f>IF($H58="","",ROUND($H58+$G58*0.1,0))</f>
        <v/>
      </c>
      <c r="L58" s="21">
        <f>IF($H58="","",TODAY()+MAX(0,$I58)/MAX($D$3,1))</f>
        <v/>
      </c>
      <c r="M58" s="18">
        <f>IF($A58="","",IF($N58&lt;&gt;"","Выполнено",IF($D58&gt;=$K58,"Просрочено",IF($D58&gt;=$J58,"Скоро","План"))))</f>
        <v/>
      </c>
      <c r="N58" s="18" t="n"/>
    </row>
    <row r="59">
      <c r="A59" s="14">
        <f>IF(Парк!$A58="","",Парк!$A58)</f>
        <v/>
      </c>
      <c r="B59" s="14">
        <f>IF(Парк!$A58="","",Парк!$B58)</f>
        <v/>
      </c>
      <c r="C59" s="14">
        <f>IF(Парк!$A58="","",Парк!$F58)</f>
        <v/>
      </c>
      <c r="D59" s="16">
        <f>IF(Парк!$A58="","",Парк!$G58)</f>
        <v/>
      </c>
      <c r="E59" s="17">
        <f>IF(Парк!$A58="","",Парк!$H58)</f>
        <v/>
      </c>
      <c r="F59" s="14">
        <f>IF(Парк!$A58="","",Парк!$I58)</f>
        <v/>
      </c>
      <c r="G59" s="16">
        <f>IF(Парк!$A58="","",Парк!$N58)</f>
        <v/>
      </c>
      <c r="H59" s="16">
        <f>IF(OR($A59="",$G59=""),"",ROUND(IF(Парк!$O58="",CEILING(MAX($D59,1)/MAX($G59,1),1)*$G59,Парк!$O58+$G59),0))</f>
        <v/>
      </c>
      <c r="I59" s="16">
        <f>IF($H59="","",$H59-$D59)</f>
        <v/>
      </c>
      <c r="J59" s="16">
        <f>IF($H59="","",ROUND($H59-$G59*0.1,0))</f>
        <v/>
      </c>
      <c r="K59" s="16">
        <f>IF($H59="","",ROUND($H59+$G59*0.1,0))</f>
        <v/>
      </c>
      <c r="L59" s="17">
        <f>IF($H59="","",TODAY()+MAX(0,$I59)/MAX($D$3,1))</f>
        <v/>
      </c>
      <c r="M59" s="14">
        <f>IF($A59="","",IF($N59&lt;&gt;"","Выполнено",IF($D59&gt;=$K59,"Просрочено",IF($D59&gt;=$J59,"Скоро","План"))))</f>
        <v/>
      </c>
      <c r="N59" s="14" t="n"/>
    </row>
    <row r="60">
      <c r="A60" s="18">
        <f>IF(Парк!$A59="","",Парк!$A59)</f>
        <v/>
      </c>
      <c r="B60" s="18">
        <f>IF(Парк!$A59="","",Парк!$B59)</f>
        <v/>
      </c>
      <c r="C60" s="18">
        <f>IF(Парк!$A59="","",Парк!$F59)</f>
        <v/>
      </c>
      <c r="D60" s="20">
        <f>IF(Парк!$A59="","",Парк!$G59)</f>
        <v/>
      </c>
      <c r="E60" s="21">
        <f>IF(Парк!$A59="","",Парк!$H59)</f>
        <v/>
      </c>
      <c r="F60" s="18">
        <f>IF(Парк!$A59="","",Парк!$I59)</f>
        <v/>
      </c>
      <c r="G60" s="20">
        <f>IF(Парк!$A59="","",Парк!$N59)</f>
        <v/>
      </c>
      <c r="H60" s="20">
        <f>IF(OR($A60="",$G60=""),"",ROUND(IF(Парк!$O59="",CEILING(MAX($D60,1)/MAX($G60,1),1)*$G60,Парк!$O59+$G60),0))</f>
        <v/>
      </c>
      <c r="I60" s="20">
        <f>IF($H60="","",$H60-$D60)</f>
        <v/>
      </c>
      <c r="J60" s="20">
        <f>IF($H60="","",ROUND($H60-$G60*0.1,0))</f>
        <v/>
      </c>
      <c r="K60" s="20">
        <f>IF($H60="","",ROUND($H60+$G60*0.1,0))</f>
        <v/>
      </c>
      <c r="L60" s="21">
        <f>IF($H60="","",TODAY()+MAX(0,$I60)/MAX($D$3,1))</f>
        <v/>
      </c>
      <c r="M60" s="18">
        <f>IF($A60="","",IF($N60&lt;&gt;"","Выполнено",IF($D60&gt;=$K60,"Просрочено",IF($D60&gt;=$J60,"Скоро","План"))))</f>
        <v/>
      </c>
      <c r="N60" s="18" t="n"/>
    </row>
    <row r="61">
      <c r="A61" s="14">
        <f>IF(Парк!$A60="","",Парк!$A60)</f>
        <v/>
      </c>
      <c r="B61" s="14">
        <f>IF(Парк!$A60="","",Парк!$B60)</f>
        <v/>
      </c>
      <c r="C61" s="14">
        <f>IF(Парк!$A60="","",Парк!$F60)</f>
        <v/>
      </c>
      <c r="D61" s="16">
        <f>IF(Парк!$A60="","",Парк!$G60)</f>
        <v/>
      </c>
      <c r="E61" s="17">
        <f>IF(Парк!$A60="","",Парк!$H60)</f>
        <v/>
      </c>
      <c r="F61" s="14">
        <f>IF(Парк!$A60="","",Парк!$I60)</f>
        <v/>
      </c>
      <c r="G61" s="16">
        <f>IF(Парк!$A60="","",Парк!$N60)</f>
        <v/>
      </c>
      <c r="H61" s="16">
        <f>IF(OR($A61="",$G61=""),"",ROUND(IF(Парк!$O60="",CEILING(MAX($D61,1)/MAX($G61,1),1)*$G61,Парк!$O60+$G61),0))</f>
        <v/>
      </c>
      <c r="I61" s="16">
        <f>IF($H61="","",$H61-$D61)</f>
        <v/>
      </c>
      <c r="J61" s="16">
        <f>IF($H61="","",ROUND($H61-$G61*0.1,0))</f>
        <v/>
      </c>
      <c r="K61" s="16">
        <f>IF($H61="","",ROUND($H61+$G61*0.1,0))</f>
        <v/>
      </c>
      <c r="L61" s="17">
        <f>IF($H61="","",TODAY()+MAX(0,$I61)/MAX($D$3,1))</f>
        <v/>
      </c>
      <c r="M61" s="14">
        <f>IF($A61="","",IF($N61&lt;&gt;"","Выполнено",IF($D61&gt;=$K61,"Просрочено",IF($D61&gt;=$J61,"Скоро","План"))))</f>
        <v/>
      </c>
      <c r="N61" s="14" t="n"/>
    </row>
    <row r="62">
      <c r="A62" s="18">
        <f>IF(Парк!$A61="","",Парк!$A61)</f>
        <v/>
      </c>
      <c r="B62" s="18">
        <f>IF(Парк!$A61="","",Парк!$B61)</f>
        <v/>
      </c>
      <c r="C62" s="18">
        <f>IF(Парк!$A61="","",Парк!$F61)</f>
        <v/>
      </c>
      <c r="D62" s="20">
        <f>IF(Парк!$A61="","",Парк!$G61)</f>
        <v/>
      </c>
      <c r="E62" s="21">
        <f>IF(Парк!$A61="","",Парк!$H61)</f>
        <v/>
      </c>
      <c r="F62" s="18">
        <f>IF(Парк!$A61="","",Парк!$I61)</f>
        <v/>
      </c>
      <c r="G62" s="20">
        <f>IF(Парк!$A61="","",Парк!$N61)</f>
        <v/>
      </c>
      <c r="H62" s="20">
        <f>IF(OR($A62="",$G62=""),"",ROUND(IF(Парк!$O61="",CEILING(MAX($D62,1)/MAX($G62,1),1)*$G62,Парк!$O61+$G62),0))</f>
        <v/>
      </c>
      <c r="I62" s="20">
        <f>IF($H62="","",$H62-$D62)</f>
        <v/>
      </c>
      <c r="J62" s="20">
        <f>IF($H62="","",ROUND($H62-$G62*0.1,0))</f>
        <v/>
      </c>
      <c r="K62" s="20">
        <f>IF($H62="","",ROUND($H62+$G62*0.1,0))</f>
        <v/>
      </c>
      <c r="L62" s="21">
        <f>IF($H62="","",TODAY()+MAX(0,$I62)/MAX($D$3,1))</f>
        <v/>
      </c>
      <c r="M62" s="18">
        <f>IF($A62="","",IF($N62&lt;&gt;"","Выполнено",IF($D62&gt;=$K62,"Просрочено",IF($D62&gt;=$J62,"Скоро","План"))))</f>
        <v/>
      </c>
      <c r="N62" s="18" t="n"/>
    </row>
    <row r="63">
      <c r="A63" s="14">
        <f>IF(Парк!$A62="","",Парк!$A62)</f>
        <v/>
      </c>
      <c r="B63" s="14">
        <f>IF(Парк!$A62="","",Парк!$B62)</f>
        <v/>
      </c>
      <c r="C63" s="14">
        <f>IF(Парк!$A62="","",Парк!$F62)</f>
        <v/>
      </c>
      <c r="D63" s="16">
        <f>IF(Парк!$A62="","",Парк!$G62)</f>
        <v/>
      </c>
      <c r="E63" s="17">
        <f>IF(Парк!$A62="","",Парк!$H62)</f>
        <v/>
      </c>
      <c r="F63" s="14">
        <f>IF(Парк!$A62="","",Парк!$I62)</f>
        <v/>
      </c>
      <c r="G63" s="16">
        <f>IF(Парк!$A62="","",Парк!$N62)</f>
        <v/>
      </c>
      <c r="H63" s="16">
        <f>IF(OR($A63="",$G63=""),"",ROUND(IF(Парк!$O62="",CEILING(MAX($D63,1)/MAX($G63,1),1)*$G63,Парк!$O62+$G63),0))</f>
        <v/>
      </c>
      <c r="I63" s="16">
        <f>IF($H63="","",$H63-$D63)</f>
        <v/>
      </c>
      <c r="J63" s="16">
        <f>IF($H63="","",ROUND($H63-$G63*0.1,0))</f>
        <v/>
      </c>
      <c r="K63" s="16">
        <f>IF($H63="","",ROUND($H63+$G63*0.1,0))</f>
        <v/>
      </c>
      <c r="L63" s="17">
        <f>IF($H63="","",TODAY()+MAX(0,$I63)/MAX($D$3,1))</f>
        <v/>
      </c>
      <c r="M63" s="14">
        <f>IF($A63="","",IF($N63&lt;&gt;"","Выполнено",IF($D63&gt;=$K63,"Просрочено",IF($D63&gt;=$J63,"Скоро","План"))))</f>
        <v/>
      </c>
      <c r="N63" s="14" t="n"/>
    </row>
    <row r="64">
      <c r="A64" s="18">
        <f>IF(Парк!$A63="","",Парк!$A63)</f>
        <v/>
      </c>
      <c r="B64" s="18">
        <f>IF(Парк!$A63="","",Парк!$B63)</f>
        <v/>
      </c>
      <c r="C64" s="18">
        <f>IF(Парк!$A63="","",Парк!$F63)</f>
        <v/>
      </c>
      <c r="D64" s="20">
        <f>IF(Парк!$A63="","",Парк!$G63)</f>
        <v/>
      </c>
      <c r="E64" s="21">
        <f>IF(Парк!$A63="","",Парк!$H63)</f>
        <v/>
      </c>
      <c r="F64" s="18">
        <f>IF(Парк!$A63="","",Парк!$I63)</f>
        <v/>
      </c>
      <c r="G64" s="20">
        <f>IF(Парк!$A63="","",Парк!$N63)</f>
        <v/>
      </c>
      <c r="H64" s="20">
        <f>IF(OR($A64="",$G64=""),"",ROUND(IF(Парк!$O63="",CEILING(MAX($D64,1)/MAX($G64,1),1)*$G64,Парк!$O63+$G64),0))</f>
        <v/>
      </c>
      <c r="I64" s="20">
        <f>IF($H64="","",$H64-$D64)</f>
        <v/>
      </c>
      <c r="J64" s="20">
        <f>IF($H64="","",ROUND($H64-$G64*0.1,0))</f>
        <v/>
      </c>
      <c r="K64" s="20">
        <f>IF($H64="","",ROUND($H64+$G64*0.1,0))</f>
        <v/>
      </c>
      <c r="L64" s="21">
        <f>IF($H64="","",TODAY()+MAX(0,$I64)/MAX($D$3,1))</f>
        <v/>
      </c>
      <c r="M64" s="18">
        <f>IF($A64="","",IF($N64&lt;&gt;"","Выполнено",IF($D64&gt;=$K64,"Просрочено",IF($D64&gt;=$J64,"Скоро","План"))))</f>
        <v/>
      </c>
      <c r="N64" s="18" t="n"/>
    </row>
    <row r="65">
      <c r="A65" s="14">
        <f>IF(Парк!$A64="","",Парк!$A64)</f>
        <v/>
      </c>
      <c r="B65" s="14">
        <f>IF(Парк!$A64="","",Парк!$B64)</f>
        <v/>
      </c>
      <c r="C65" s="14">
        <f>IF(Парк!$A64="","",Парк!$F64)</f>
        <v/>
      </c>
      <c r="D65" s="16">
        <f>IF(Парк!$A64="","",Парк!$G64)</f>
        <v/>
      </c>
      <c r="E65" s="17">
        <f>IF(Парк!$A64="","",Парк!$H64)</f>
        <v/>
      </c>
      <c r="F65" s="14">
        <f>IF(Парк!$A64="","",Парк!$I64)</f>
        <v/>
      </c>
      <c r="G65" s="16">
        <f>IF(Парк!$A64="","",Парк!$N64)</f>
        <v/>
      </c>
      <c r="H65" s="16">
        <f>IF(OR($A65="",$G65=""),"",ROUND(IF(Парк!$O64="",CEILING(MAX($D65,1)/MAX($G65,1),1)*$G65,Парк!$O64+$G65),0))</f>
        <v/>
      </c>
      <c r="I65" s="16">
        <f>IF($H65="","",$H65-$D65)</f>
        <v/>
      </c>
      <c r="J65" s="16">
        <f>IF($H65="","",ROUND($H65-$G65*0.1,0))</f>
        <v/>
      </c>
      <c r="K65" s="16">
        <f>IF($H65="","",ROUND($H65+$G65*0.1,0))</f>
        <v/>
      </c>
      <c r="L65" s="17">
        <f>IF($H65="","",TODAY()+MAX(0,$I65)/MAX($D$3,1))</f>
        <v/>
      </c>
      <c r="M65" s="14">
        <f>IF($A65="","",IF($N65&lt;&gt;"","Выполнено",IF($D65&gt;=$K65,"Просрочено",IF($D65&gt;=$J65,"Скоро","План"))))</f>
        <v/>
      </c>
      <c r="N65" s="14" t="n"/>
    </row>
    <row r="67" ht="28" customHeight="1">
      <c r="A67" s="22" t="inlineStr">
        <is>
          <t>Статус «Просрочено» таблица показала в момент, когда вы её открыли. Бортовой пишет в чат машины за 25–50 моточасов до срока.</t>
        </is>
      </c>
    </row>
  </sheetData>
  <mergeCells count="5">
    <mergeCell ref="A67:H67"/>
    <mergeCell ref="K4:M4"/>
    <mergeCell ref="A2:N2"/>
    <mergeCell ref="A3:C3"/>
    <mergeCell ref="A1:N1"/>
  </mergeCells>
  <conditionalFormatting sqref="M6:M65">
    <cfRule type="cellIs" priority="1" operator="equal" dxfId="0">
      <formula>"Просрочено"</formula>
    </cfRule>
    <cfRule type="cellIs" priority="2" operator="equal" dxfId="1">
      <formula>"Выполнено"</formula>
    </cfRule>
    <cfRule type="cellIs" priority="3" operator="equal" dxfId="2">
      <formula>"Скоро"</formula>
    </cfRule>
  </conditionalFormatting>
  <conditionalFormatting sqref="A6:L65">
    <cfRule type="expression" priority="4" dxfId="3" stopIfTrue="0">
      <formula>$M6="Просрочено"</formula>
    </cfRule>
  </conditionalFormatting>
  <dataValidations count="1">
    <dataValidation sqref="N6:N65" showDropDown="0" showInputMessage="0" showErrorMessage="0" allowBlank="1" type="list">
      <formula1>"Выполнено"</formula1>
    </dataValidation>
  </dataValidations>
  <hyperlinks>
    <hyperlink xmlns:r="http://schemas.openxmlformats.org/officeDocument/2006/relationships" ref="N4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K127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1" customWidth="1" min="2" max="2"/>
    <col width="15" customWidth="1" min="3" max="3"/>
    <col width="12" customWidth="1" min="4" max="4"/>
    <col width="44" customWidth="1" min="5" max="5"/>
    <col width="30" customWidth="1" min="6" max="6"/>
    <col width="12" customWidth="1" min="7" max="7"/>
    <col width="18" customWidth="1" min="8" max="8"/>
    <col width="11" customWidth="1" min="9" max="9"/>
    <col width="11" customWidth="1" min="10" max="10"/>
    <col width="15" customWidth="1" min="11" max="11"/>
  </cols>
  <sheetData>
    <row r="1" ht="26" customHeight="1">
      <c r="A1" s="1" t="inlineStr">
        <is>
          <t>Журнал работ</t>
        </is>
      </c>
    </row>
    <row r="2" ht="18" customHeight="1">
      <c r="A2" s="2" t="inlineStr">
        <is>
          <t>Одна строка — одно событие. Пишите в день события, не в конце месяца. Отчёт руководству считается по этому листу.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5" t="inlineStr">
        <is>
          <t>Дата</t>
        </is>
      </c>
      <c r="B4" s="5" t="inlineStr">
        <is>
          <t>ID техники</t>
        </is>
      </c>
      <c r="C4" s="5" t="inlineStr">
        <is>
          <t>Тип события</t>
        </is>
      </c>
      <c r="D4" s="5" t="inlineStr">
        <is>
          <t>Наработка</t>
        </is>
      </c>
      <c r="E4" s="5" t="inlineStr">
        <is>
          <t>Что сделали</t>
        </is>
      </c>
      <c r="F4" s="5" t="inlineStr">
        <is>
          <t>Запчасти и расходники</t>
        </is>
      </c>
      <c r="G4" s="5" t="inlineStr">
        <is>
          <t>Стоимость</t>
        </is>
      </c>
      <c r="H4" s="5" t="inlineStr">
        <is>
          <t>Исполнитель</t>
        </is>
      </c>
      <c r="I4" s="5" t="inlineStr">
        <is>
          <t>Простой, ч</t>
        </is>
      </c>
      <c r="J4" s="5" t="inlineStr">
        <is>
          <t>Приоритет</t>
        </is>
      </c>
      <c r="K4" s="5" t="inlineStr">
        <is>
          <t>Статус</t>
        </is>
      </c>
    </row>
    <row r="5">
      <c r="A5" s="9">
        <f>DATEVALUE("2026-07-14")</f>
        <v/>
      </c>
      <c r="B5" s="6" t="inlineStr">
        <is>
          <t>Э-3</t>
        </is>
      </c>
      <c r="C5" s="6" t="inlineStr">
        <is>
          <t>ТО-2</t>
        </is>
      </c>
      <c r="D5" s="8" t="n">
        <v>6300</v>
      </c>
      <c r="E5" s="6" t="inlineStr">
        <is>
          <t>ТО-2: масло двигателя, масляный и топливный фильтры, смазка пальцев стрелы</t>
        </is>
      </c>
      <c r="F5" s="6" t="inlineStr">
        <is>
          <t>Масло 15W-40 20 л, фильтр масляный, фильтр топливный</t>
        </is>
      </c>
      <c r="G5" s="25" t="n">
        <v>18400</v>
      </c>
      <c r="H5" s="6" t="inlineStr">
        <is>
          <t>Сидоров А.</t>
        </is>
      </c>
      <c r="I5" s="26" t="n">
        <v>4</v>
      </c>
      <c r="J5" s="6" t="n"/>
      <c r="K5" s="6" t="inlineStr">
        <is>
          <t>Выполнено</t>
        </is>
      </c>
    </row>
    <row r="6">
      <c r="A6" s="13">
        <f>DATEVALUE("2026-08-05")</f>
        <v/>
      </c>
      <c r="B6" s="10" t="inlineStr">
        <is>
          <t>Б-10</t>
        </is>
      </c>
      <c r="C6" s="10" t="inlineStr">
        <is>
          <t>Ремонт</t>
        </is>
      </c>
      <c r="D6" s="12" t="n">
        <v>4120</v>
      </c>
      <c r="E6" s="10" t="inlineStr">
        <is>
          <t>Замена натяжителя гусеницы левого борта, подтяжка траков</t>
        </is>
      </c>
      <c r="F6" s="10" t="inlineStr">
        <is>
          <t>Натяжитель в сборе</t>
        </is>
      </c>
      <c r="G6" s="27" t="n">
        <v>42000</v>
      </c>
      <c r="H6" s="10" t="inlineStr">
        <is>
          <t>Петров И.</t>
        </is>
      </c>
      <c r="I6" s="28" t="n">
        <v>9</v>
      </c>
      <c r="J6" s="10" t="inlineStr">
        <is>
          <t>A</t>
        </is>
      </c>
      <c r="K6" s="10" t="inlineStr">
        <is>
          <t>Выполнено</t>
        </is>
      </c>
    </row>
    <row r="7">
      <c r="A7" s="9">
        <f>DATEVALUE("2026-08-12")</f>
        <v/>
      </c>
      <c r="B7" s="6" t="inlineStr">
        <is>
          <t>П-5</t>
        </is>
      </c>
      <c r="C7" s="6" t="inlineStr">
        <is>
          <t>Дефект</t>
        </is>
      </c>
      <c r="D7" s="8" t="n">
        <v>2740</v>
      </c>
      <c r="E7" s="6" t="inlineStr">
        <is>
          <t>Течь по штоку гидроцилиндра стрелы, подтекает при подъёме</t>
        </is>
      </c>
      <c r="F7" s="6" t="inlineStr">
        <is>
          <t>Ремкомплект гидроцилиндра</t>
        </is>
      </c>
      <c r="G7" s="25" t="n">
        <v>0</v>
      </c>
      <c r="H7" s="6" t="inlineStr">
        <is>
          <t>Оператор Ким В.</t>
        </is>
      </c>
      <c r="I7" s="26" t="n">
        <v>0</v>
      </c>
      <c r="J7" s="6" t="inlineStr">
        <is>
          <t>B</t>
        </is>
      </c>
      <c r="K7" s="6" t="inlineStr">
        <is>
          <t>Запланировано</t>
        </is>
      </c>
    </row>
    <row r="8">
      <c r="A8" s="13">
        <f>DATEVALUE("2026-08-18")</f>
        <v/>
      </c>
      <c r="B8" s="10" t="inlineStr">
        <is>
          <t>С-7</t>
        </is>
      </c>
      <c r="C8" s="10" t="inlineStr">
        <is>
          <t>Заправка</t>
        </is>
      </c>
      <c r="D8" s="12" t="n">
        <v>148100</v>
      </c>
      <c r="E8" s="10" t="inlineStr">
        <is>
          <t>Заправка ДТ на АЗС по путевому листу</t>
        </is>
      </c>
      <c r="F8" s="10" t="inlineStr">
        <is>
          <t>ДТ 320 л</t>
        </is>
      </c>
      <c r="G8" s="27" t="n">
        <v>21120</v>
      </c>
      <c r="H8" s="10" t="inlineStr">
        <is>
          <t>Оператор Гусев П.</t>
        </is>
      </c>
      <c r="I8" s="28" t="n">
        <v>0</v>
      </c>
      <c r="J8" s="10" t="n"/>
      <c r="K8" s="10" t="inlineStr">
        <is>
          <t>Выполнено</t>
        </is>
      </c>
    </row>
    <row r="9">
      <c r="A9" s="9">
        <f>DATEVALUE("2026-08-22")</f>
        <v/>
      </c>
      <c r="B9" s="6" t="inlineStr">
        <is>
          <t>Т-2</t>
        </is>
      </c>
      <c r="C9" s="6" t="inlineStr">
        <is>
          <t>Осмотр</t>
        </is>
      </c>
      <c r="D9" s="8" t="n">
        <v>3140</v>
      </c>
      <c r="E9" s="6" t="inlineStr">
        <is>
          <t>Утренний обход: замечаний нет</t>
        </is>
      </c>
      <c r="F9" s="6" t="n"/>
      <c r="G9" s="25" t="n">
        <v>0</v>
      </c>
      <c r="H9" s="6" t="inlineStr">
        <is>
          <t>Оператор Сафин Р.</t>
        </is>
      </c>
      <c r="I9" s="26" t="n">
        <v>0</v>
      </c>
      <c r="J9" s="6" t="inlineStr">
        <is>
          <t>C</t>
        </is>
      </c>
      <c r="K9" s="6" t="inlineStr">
        <is>
          <t>Выполнено</t>
        </is>
      </c>
    </row>
    <row r="10">
      <c r="A10" s="17" t="n"/>
      <c r="B10" s="14" t="n"/>
      <c r="C10" s="14" t="n"/>
      <c r="D10" s="16" t="n"/>
      <c r="E10" s="14" t="n"/>
      <c r="F10" s="14" t="n"/>
      <c r="G10" s="29" t="n"/>
      <c r="H10" s="14" t="n"/>
      <c r="I10" s="30" t="n"/>
      <c r="J10" s="14" t="n"/>
      <c r="K10" s="14" t="n"/>
    </row>
    <row r="11">
      <c r="A11" s="21" t="n"/>
      <c r="B11" s="18" t="n"/>
      <c r="C11" s="18" t="n"/>
      <c r="D11" s="20" t="n"/>
      <c r="E11" s="18" t="n"/>
      <c r="F11" s="18" t="n"/>
      <c r="G11" s="31" t="n"/>
      <c r="H11" s="18" t="n"/>
      <c r="I11" s="32" t="n"/>
      <c r="J11" s="18" t="n"/>
      <c r="K11" s="18" t="n"/>
    </row>
    <row r="12">
      <c r="A12" s="17" t="n"/>
      <c r="B12" s="14" t="n"/>
      <c r="C12" s="14" t="n"/>
      <c r="D12" s="16" t="n"/>
      <c r="E12" s="14" t="n"/>
      <c r="F12" s="14" t="n"/>
      <c r="G12" s="29" t="n"/>
      <c r="H12" s="14" t="n"/>
      <c r="I12" s="30" t="n"/>
      <c r="J12" s="14" t="n"/>
      <c r="K12" s="14" t="n"/>
    </row>
    <row r="13">
      <c r="A13" s="21" t="n"/>
      <c r="B13" s="18" t="n"/>
      <c r="C13" s="18" t="n"/>
      <c r="D13" s="20" t="n"/>
      <c r="E13" s="18" t="n"/>
      <c r="F13" s="18" t="n"/>
      <c r="G13" s="31" t="n"/>
      <c r="H13" s="18" t="n"/>
      <c r="I13" s="32" t="n"/>
      <c r="J13" s="18" t="n"/>
      <c r="K13" s="18" t="n"/>
    </row>
    <row r="14">
      <c r="A14" s="17" t="n"/>
      <c r="B14" s="14" t="n"/>
      <c r="C14" s="14" t="n"/>
      <c r="D14" s="16" t="n"/>
      <c r="E14" s="14" t="n"/>
      <c r="F14" s="14" t="n"/>
      <c r="G14" s="29" t="n"/>
      <c r="H14" s="14" t="n"/>
      <c r="I14" s="30" t="n"/>
      <c r="J14" s="14" t="n"/>
      <c r="K14" s="14" t="n"/>
    </row>
    <row r="15">
      <c r="A15" s="21" t="n"/>
      <c r="B15" s="18" t="n"/>
      <c r="C15" s="18" t="n"/>
      <c r="D15" s="20" t="n"/>
      <c r="E15" s="18" t="n"/>
      <c r="F15" s="18" t="n"/>
      <c r="G15" s="31" t="n"/>
      <c r="H15" s="18" t="n"/>
      <c r="I15" s="32" t="n"/>
      <c r="J15" s="18" t="n"/>
      <c r="K15" s="18" t="n"/>
    </row>
    <row r="16">
      <c r="A16" s="17" t="n"/>
      <c r="B16" s="14" t="n"/>
      <c r="C16" s="14" t="n"/>
      <c r="D16" s="16" t="n"/>
      <c r="E16" s="14" t="n"/>
      <c r="F16" s="14" t="n"/>
      <c r="G16" s="29" t="n"/>
      <c r="H16" s="14" t="n"/>
      <c r="I16" s="30" t="n"/>
      <c r="J16" s="14" t="n"/>
      <c r="K16" s="14" t="n"/>
    </row>
    <row r="17">
      <c r="A17" s="21" t="n"/>
      <c r="B17" s="18" t="n"/>
      <c r="C17" s="18" t="n"/>
      <c r="D17" s="20" t="n"/>
      <c r="E17" s="18" t="n"/>
      <c r="F17" s="18" t="n"/>
      <c r="G17" s="31" t="n"/>
      <c r="H17" s="18" t="n"/>
      <c r="I17" s="32" t="n"/>
      <c r="J17" s="18" t="n"/>
      <c r="K17" s="18" t="n"/>
    </row>
    <row r="18">
      <c r="A18" s="17" t="n"/>
      <c r="B18" s="14" t="n"/>
      <c r="C18" s="14" t="n"/>
      <c r="D18" s="16" t="n"/>
      <c r="E18" s="14" t="n"/>
      <c r="F18" s="14" t="n"/>
      <c r="G18" s="29" t="n"/>
      <c r="H18" s="14" t="n"/>
      <c r="I18" s="30" t="n"/>
      <c r="J18" s="14" t="n"/>
      <c r="K18" s="14" t="n"/>
    </row>
    <row r="19">
      <c r="A19" s="21" t="n"/>
      <c r="B19" s="18" t="n"/>
      <c r="C19" s="18" t="n"/>
      <c r="D19" s="20" t="n"/>
      <c r="E19" s="18" t="n"/>
      <c r="F19" s="18" t="n"/>
      <c r="G19" s="31" t="n"/>
      <c r="H19" s="18" t="n"/>
      <c r="I19" s="32" t="n"/>
      <c r="J19" s="18" t="n"/>
      <c r="K19" s="18" t="n"/>
    </row>
    <row r="20">
      <c r="A20" s="17" t="n"/>
      <c r="B20" s="14" t="n"/>
      <c r="C20" s="14" t="n"/>
      <c r="D20" s="16" t="n"/>
      <c r="E20" s="14" t="n"/>
      <c r="F20" s="14" t="n"/>
      <c r="G20" s="29" t="n"/>
      <c r="H20" s="14" t="n"/>
      <c r="I20" s="30" t="n"/>
      <c r="J20" s="14" t="n"/>
      <c r="K20" s="14" t="n"/>
    </row>
    <row r="21">
      <c r="A21" s="21" t="n"/>
      <c r="B21" s="18" t="n"/>
      <c r="C21" s="18" t="n"/>
      <c r="D21" s="20" t="n"/>
      <c r="E21" s="18" t="n"/>
      <c r="F21" s="18" t="n"/>
      <c r="G21" s="31" t="n"/>
      <c r="H21" s="18" t="n"/>
      <c r="I21" s="32" t="n"/>
      <c r="J21" s="18" t="n"/>
      <c r="K21" s="18" t="n"/>
    </row>
    <row r="22">
      <c r="A22" s="17" t="n"/>
      <c r="B22" s="14" t="n"/>
      <c r="C22" s="14" t="n"/>
      <c r="D22" s="16" t="n"/>
      <c r="E22" s="14" t="n"/>
      <c r="F22" s="14" t="n"/>
      <c r="G22" s="29" t="n"/>
      <c r="H22" s="14" t="n"/>
      <c r="I22" s="30" t="n"/>
      <c r="J22" s="14" t="n"/>
      <c r="K22" s="14" t="n"/>
    </row>
    <row r="23">
      <c r="A23" s="21" t="n"/>
      <c r="B23" s="18" t="n"/>
      <c r="C23" s="18" t="n"/>
      <c r="D23" s="20" t="n"/>
      <c r="E23" s="18" t="n"/>
      <c r="F23" s="18" t="n"/>
      <c r="G23" s="31" t="n"/>
      <c r="H23" s="18" t="n"/>
      <c r="I23" s="32" t="n"/>
      <c r="J23" s="18" t="n"/>
      <c r="K23" s="18" t="n"/>
    </row>
    <row r="24">
      <c r="A24" s="17" t="n"/>
      <c r="B24" s="14" t="n"/>
      <c r="C24" s="14" t="n"/>
      <c r="D24" s="16" t="n"/>
      <c r="E24" s="14" t="n"/>
      <c r="F24" s="14" t="n"/>
      <c r="G24" s="29" t="n"/>
      <c r="H24" s="14" t="n"/>
      <c r="I24" s="30" t="n"/>
      <c r="J24" s="14" t="n"/>
      <c r="K24" s="14" t="n"/>
    </row>
    <row r="25">
      <c r="A25" s="21" t="n"/>
      <c r="B25" s="18" t="n"/>
      <c r="C25" s="18" t="n"/>
      <c r="D25" s="20" t="n"/>
      <c r="E25" s="18" t="n"/>
      <c r="F25" s="18" t="n"/>
      <c r="G25" s="31" t="n"/>
      <c r="H25" s="18" t="n"/>
      <c r="I25" s="32" t="n"/>
      <c r="J25" s="18" t="n"/>
      <c r="K25" s="18" t="n"/>
    </row>
    <row r="26">
      <c r="A26" s="17" t="n"/>
      <c r="B26" s="14" t="n"/>
      <c r="C26" s="14" t="n"/>
      <c r="D26" s="16" t="n"/>
      <c r="E26" s="14" t="n"/>
      <c r="F26" s="14" t="n"/>
      <c r="G26" s="29" t="n"/>
      <c r="H26" s="14" t="n"/>
      <c r="I26" s="30" t="n"/>
      <c r="J26" s="14" t="n"/>
      <c r="K26" s="14" t="n"/>
    </row>
    <row r="27">
      <c r="A27" s="21" t="n"/>
      <c r="B27" s="18" t="n"/>
      <c r="C27" s="18" t="n"/>
      <c r="D27" s="20" t="n"/>
      <c r="E27" s="18" t="n"/>
      <c r="F27" s="18" t="n"/>
      <c r="G27" s="31" t="n"/>
      <c r="H27" s="18" t="n"/>
      <c r="I27" s="32" t="n"/>
      <c r="J27" s="18" t="n"/>
      <c r="K27" s="18" t="n"/>
    </row>
    <row r="28">
      <c r="A28" s="17" t="n"/>
      <c r="B28" s="14" t="n"/>
      <c r="C28" s="14" t="n"/>
      <c r="D28" s="16" t="n"/>
      <c r="E28" s="14" t="n"/>
      <c r="F28" s="14" t="n"/>
      <c r="G28" s="29" t="n"/>
      <c r="H28" s="14" t="n"/>
      <c r="I28" s="30" t="n"/>
      <c r="J28" s="14" t="n"/>
      <c r="K28" s="14" t="n"/>
    </row>
    <row r="29">
      <c r="A29" s="21" t="n"/>
      <c r="B29" s="18" t="n"/>
      <c r="C29" s="18" t="n"/>
      <c r="D29" s="20" t="n"/>
      <c r="E29" s="18" t="n"/>
      <c r="F29" s="18" t="n"/>
      <c r="G29" s="31" t="n"/>
      <c r="H29" s="18" t="n"/>
      <c r="I29" s="32" t="n"/>
      <c r="J29" s="18" t="n"/>
      <c r="K29" s="18" t="n"/>
    </row>
    <row r="30">
      <c r="A30" s="17" t="n"/>
      <c r="B30" s="14" t="n"/>
      <c r="C30" s="14" t="n"/>
      <c r="D30" s="16" t="n"/>
      <c r="E30" s="14" t="n"/>
      <c r="F30" s="14" t="n"/>
      <c r="G30" s="29" t="n"/>
      <c r="H30" s="14" t="n"/>
      <c r="I30" s="30" t="n"/>
      <c r="J30" s="14" t="n"/>
      <c r="K30" s="14" t="n"/>
    </row>
    <row r="31">
      <c r="A31" s="21" t="n"/>
      <c r="B31" s="18" t="n"/>
      <c r="C31" s="18" t="n"/>
      <c r="D31" s="20" t="n"/>
      <c r="E31" s="18" t="n"/>
      <c r="F31" s="18" t="n"/>
      <c r="G31" s="31" t="n"/>
      <c r="H31" s="18" t="n"/>
      <c r="I31" s="32" t="n"/>
      <c r="J31" s="18" t="n"/>
      <c r="K31" s="18" t="n"/>
    </row>
    <row r="32">
      <c r="A32" s="17" t="n"/>
      <c r="B32" s="14" t="n"/>
      <c r="C32" s="14" t="n"/>
      <c r="D32" s="16" t="n"/>
      <c r="E32" s="14" t="n"/>
      <c r="F32" s="14" t="n"/>
      <c r="G32" s="29" t="n"/>
      <c r="H32" s="14" t="n"/>
      <c r="I32" s="30" t="n"/>
      <c r="J32" s="14" t="n"/>
      <c r="K32" s="14" t="n"/>
    </row>
    <row r="33">
      <c r="A33" s="21" t="n"/>
      <c r="B33" s="18" t="n"/>
      <c r="C33" s="18" t="n"/>
      <c r="D33" s="20" t="n"/>
      <c r="E33" s="18" t="n"/>
      <c r="F33" s="18" t="n"/>
      <c r="G33" s="31" t="n"/>
      <c r="H33" s="18" t="n"/>
      <c r="I33" s="32" t="n"/>
      <c r="J33" s="18" t="n"/>
      <c r="K33" s="18" t="n"/>
    </row>
    <row r="34">
      <c r="A34" s="17" t="n"/>
      <c r="B34" s="14" t="n"/>
      <c r="C34" s="14" t="n"/>
      <c r="D34" s="16" t="n"/>
      <c r="E34" s="14" t="n"/>
      <c r="F34" s="14" t="n"/>
      <c r="G34" s="29" t="n"/>
      <c r="H34" s="14" t="n"/>
      <c r="I34" s="30" t="n"/>
      <c r="J34" s="14" t="n"/>
      <c r="K34" s="14" t="n"/>
    </row>
    <row r="35">
      <c r="A35" s="21" t="n"/>
      <c r="B35" s="18" t="n"/>
      <c r="C35" s="18" t="n"/>
      <c r="D35" s="20" t="n"/>
      <c r="E35" s="18" t="n"/>
      <c r="F35" s="18" t="n"/>
      <c r="G35" s="31" t="n"/>
      <c r="H35" s="18" t="n"/>
      <c r="I35" s="32" t="n"/>
      <c r="J35" s="18" t="n"/>
      <c r="K35" s="18" t="n"/>
    </row>
    <row r="36">
      <c r="A36" s="17" t="n"/>
      <c r="B36" s="14" t="n"/>
      <c r="C36" s="14" t="n"/>
      <c r="D36" s="16" t="n"/>
      <c r="E36" s="14" t="n"/>
      <c r="F36" s="14" t="n"/>
      <c r="G36" s="29" t="n"/>
      <c r="H36" s="14" t="n"/>
      <c r="I36" s="30" t="n"/>
      <c r="J36" s="14" t="n"/>
      <c r="K36" s="14" t="n"/>
    </row>
    <row r="37">
      <c r="A37" s="21" t="n"/>
      <c r="B37" s="18" t="n"/>
      <c r="C37" s="18" t="n"/>
      <c r="D37" s="20" t="n"/>
      <c r="E37" s="18" t="n"/>
      <c r="F37" s="18" t="n"/>
      <c r="G37" s="31" t="n"/>
      <c r="H37" s="18" t="n"/>
      <c r="I37" s="32" t="n"/>
      <c r="J37" s="18" t="n"/>
      <c r="K37" s="18" t="n"/>
    </row>
    <row r="38">
      <c r="A38" s="17" t="n"/>
      <c r="B38" s="14" t="n"/>
      <c r="C38" s="14" t="n"/>
      <c r="D38" s="16" t="n"/>
      <c r="E38" s="14" t="n"/>
      <c r="F38" s="14" t="n"/>
      <c r="G38" s="29" t="n"/>
      <c r="H38" s="14" t="n"/>
      <c r="I38" s="30" t="n"/>
      <c r="J38" s="14" t="n"/>
      <c r="K38" s="14" t="n"/>
    </row>
    <row r="39">
      <c r="A39" s="21" t="n"/>
      <c r="B39" s="18" t="n"/>
      <c r="C39" s="18" t="n"/>
      <c r="D39" s="20" t="n"/>
      <c r="E39" s="18" t="n"/>
      <c r="F39" s="18" t="n"/>
      <c r="G39" s="31" t="n"/>
      <c r="H39" s="18" t="n"/>
      <c r="I39" s="32" t="n"/>
      <c r="J39" s="18" t="n"/>
      <c r="K39" s="18" t="n"/>
    </row>
    <row r="40">
      <c r="A40" s="17" t="n"/>
      <c r="B40" s="14" t="n"/>
      <c r="C40" s="14" t="n"/>
      <c r="D40" s="16" t="n"/>
      <c r="E40" s="14" t="n"/>
      <c r="F40" s="14" t="n"/>
      <c r="G40" s="29" t="n"/>
      <c r="H40" s="14" t="n"/>
      <c r="I40" s="30" t="n"/>
      <c r="J40" s="14" t="n"/>
      <c r="K40" s="14" t="n"/>
    </row>
    <row r="41">
      <c r="A41" s="21" t="n"/>
      <c r="B41" s="18" t="n"/>
      <c r="C41" s="18" t="n"/>
      <c r="D41" s="20" t="n"/>
      <c r="E41" s="18" t="n"/>
      <c r="F41" s="18" t="n"/>
      <c r="G41" s="31" t="n"/>
      <c r="H41" s="18" t="n"/>
      <c r="I41" s="32" t="n"/>
      <c r="J41" s="18" t="n"/>
      <c r="K41" s="18" t="n"/>
    </row>
    <row r="42">
      <c r="A42" s="17" t="n"/>
      <c r="B42" s="14" t="n"/>
      <c r="C42" s="14" t="n"/>
      <c r="D42" s="16" t="n"/>
      <c r="E42" s="14" t="n"/>
      <c r="F42" s="14" t="n"/>
      <c r="G42" s="29" t="n"/>
      <c r="H42" s="14" t="n"/>
      <c r="I42" s="30" t="n"/>
      <c r="J42" s="14" t="n"/>
      <c r="K42" s="14" t="n"/>
    </row>
    <row r="43">
      <c r="A43" s="21" t="n"/>
      <c r="B43" s="18" t="n"/>
      <c r="C43" s="18" t="n"/>
      <c r="D43" s="20" t="n"/>
      <c r="E43" s="18" t="n"/>
      <c r="F43" s="18" t="n"/>
      <c r="G43" s="31" t="n"/>
      <c r="H43" s="18" t="n"/>
      <c r="I43" s="32" t="n"/>
      <c r="J43" s="18" t="n"/>
      <c r="K43" s="18" t="n"/>
    </row>
    <row r="44">
      <c r="A44" s="17" t="n"/>
      <c r="B44" s="14" t="n"/>
      <c r="C44" s="14" t="n"/>
      <c r="D44" s="16" t="n"/>
      <c r="E44" s="14" t="n"/>
      <c r="F44" s="14" t="n"/>
      <c r="G44" s="29" t="n"/>
      <c r="H44" s="14" t="n"/>
      <c r="I44" s="30" t="n"/>
      <c r="J44" s="14" t="n"/>
      <c r="K44" s="14" t="n"/>
    </row>
    <row r="45">
      <c r="A45" s="21" t="n"/>
      <c r="B45" s="18" t="n"/>
      <c r="C45" s="18" t="n"/>
      <c r="D45" s="20" t="n"/>
      <c r="E45" s="18" t="n"/>
      <c r="F45" s="18" t="n"/>
      <c r="G45" s="31" t="n"/>
      <c r="H45" s="18" t="n"/>
      <c r="I45" s="32" t="n"/>
      <c r="J45" s="18" t="n"/>
      <c r="K45" s="18" t="n"/>
    </row>
    <row r="46">
      <c r="A46" s="17" t="n"/>
      <c r="B46" s="14" t="n"/>
      <c r="C46" s="14" t="n"/>
      <c r="D46" s="16" t="n"/>
      <c r="E46" s="14" t="n"/>
      <c r="F46" s="14" t="n"/>
      <c r="G46" s="29" t="n"/>
      <c r="H46" s="14" t="n"/>
      <c r="I46" s="30" t="n"/>
      <c r="J46" s="14" t="n"/>
      <c r="K46" s="14" t="n"/>
    </row>
    <row r="47">
      <c r="A47" s="21" t="n"/>
      <c r="B47" s="18" t="n"/>
      <c r="C47" s="18" t="n"/>
      <c r="D47" s="20" t="n"/>
      <c r="E47" s="18" t="n"/>
      <c r="F47" s="18" t="n"/>
      <c r="G47" s="31" t="n"/>
      <c r="H47" s="18" t="n"/>
      <c r="I47" s="32" t="n"/>
      <c r="J47" s="18" t="n"/>
      <c r="K47" s="18" t="n"/>
    </row>
    <row r="48">
      <c r="A48" s="17" t="n"/>
      <c r="B48" s="14" t="n"/>
      <c r="C48" s="14" t="n"/>
      <c r="D48" s="16" t="n"/>
      <c r="E48" s="14" t="n"/>
      <c r="F48" s="14" t="n"/>
      <c r="G48" s="29" t="n"/>
      <c r="H48" s="14" t="n"/>
      <c r="I48" s="30" t="n"/>
      <c r="J48" s="14" t="n"/>
      <c r="K48" s="14" t="n"/>
    </row>
    <row r="49">
      <c r="A49" s="21" t="n"/>
      <c r="B49" s="18" t="n"/>
      <c r="C49" s="18" t="n"/>
      <c r="D49" s="20" t="n"/>
      <c r="E49" s="18" t="n"/>
      <c r="F49" s="18" t="n"/>
      <c r="G49" s="31" t="n"/>
      <c r="H49" s="18" t="n"/>
      <c r="I49" s="32" t="n"/>
      <c r="J49" s="18" t="n"/>
      <c r="K49" s="18" t="n"/>
    </row>
    <row r="50">
      <c r="A50" s="17" t="n"/>
      <c r="B50" s="14" t="n"/>
      <c r="C50" s="14" t="n"/>
      <c r="D50" s="16" t="n"/>
      <c r="E50" s="14" t="n"/>
      <c r="F50" s="14" t="n"/>
      <c r="G50" s="29" t="n"/>
      <c r="H50" s="14" t="n"/>
      <c r="I50" s="30" t="n"/>
      <c r="J50" s="14" t="n"/>
      <c r="K50" s="14" t="n"/>
    </row>
    <row r="51">
      <c r="A51" s="21" t="n"/>
      <c r="B51" s="18" t="n"/>
      <c r="C51" s="18" t="n"/>
      <c r="D51" s="20" t="n"/>
      <c r="E51" s="18" t="n"/>
      <c r="F51" s="18" t="n"/>
      <c r="G51" s="31" t="n"/>
      <c r="H51" s="18" t="n"/>
      <c r="I51" s="32" t="n"/>
      <c r="J51" s="18" t="n"/>
      <c r="K51" s="18" t="n"/>
    </row>
    <row r="52">
      <c r="A52" s="17" t="n"/>
      <c r="B52" s="14" t="n"/>
      <c r="C52" s="14" t="n"/>
      <c r="D52" s="16" t="n"/>
      <c r="E52" s="14" t="n"/>
      <c r="F52" s="14" t="n"/>
      <c r="G52" s="29" t="n"/>
      <c r="H52" s="14" t="n"/>
      <c r="I52" s="30" t="n"/>
      <c r="J52" s="14" t="n"/>
      <c r="K52" s="14" t="n"/>
    </row>
    <row r="53">
      <c r="A53" s="21" t="n"/>
      <c r="B53" s="18" t="n"/>
      <c r="C53" s="18" t="n"/>
      <c r="D53" s="20" t="n"/>
      <c r="E53" s="18" t="n"/>
      <c r="F53" s="18" t="n"/>
      <c r="G53" s="31" t="n"/>
      <c r="H53" s="18" t="n"/>
      <c r="I53" s="32" t="n"/>
      <c r="J53" s="18" t="n"/>
      <c r="K53" s="18" t="n"/>
    </row>
    <row r="54">
      <c r="A54" s="17" t="n"/>
      <c r="B54" s="14" t="n"/>
      <c r="C54" s="14" t="n"/>
      <c r="D54" s="16" t="n"/>
      <c r="E54" s="14" t="n"/>
      <c r="F54" s="14" t="n"/>
      <c r="G54" s="29" t="n"/>
      <c r="H54" s="14" t="n"/>
      <c r="I54" s="30" t="n"/>
      <c r="J54" s="14" t="n"/>
      <c r="K54" s="14" t="n"/>
    </row>
    <row r="55">
      <c r="A55" s="21" t="n"/>
      <c r="B55" s="18" t="n"/>
      <c r="C55" s="18" t="n"/>
      <c r="D55" s="20" t="n"/>
      <c r="E55" s="18" t="n"/>
      <c r="F55" s="18" t="n"/>
      <c r="G55" s="31" t="n"/>
      <c r="H55" s="18" t="n"/>
      <c r="I55" s="32" t="n"/>
      <c r="J55" s="18" t="n"/>
      <c r="K55" s="18" t="n"/>
    </row>
    <row r="56">
      <c r="A56" s="17" t="n"/>
      <c r="B56" s="14" t="n"/>
      <c r="C56" s="14" t="n"/>
      <c r="D56" s="16" t="n"/>
      <c r="E56" s="14" t="n"/>
      <c r="F56" s="14" t="n"/>
      <c r="G56" s="29" t="n"/>
      <c r="H56" s="14" t="n"/>
      <c r="I56" s="30" t="n"/>
      <c r="J56" s="14" t="n"/>
      <c r="K56" s="14" t="n"/>
    </row>
    <row r="57">
      <c r="A57" s="21" t="n"/>
      <c r="B57" s="18" t="n"/>
      <c r="C57" s="18" t="n"/>
      <c r="D57" s="20" t="n"/>
      <c r="E57" s="18" t="n"/>
      <c r="F57" s="18" t="n"/>
      <c r="G57" s="31" t="n"/>
      <c r="H57" s="18" t="n"/>
      <c r="I57" s="32" t="n"/>
      <c r="J57" s="18" t="n"/>
      <c r="K57" s="18" t="n"/>
    </row>
    <row r="58">
      <c r="A58" s="17" t="n"/>
      <c r="B58" s="14" t="n"/>
      <c r="C58" s="14" t="n"/>
      <c r="D58" s="16" t="n"/>
      <c r="E58" s="14" t="n"/>
      <c r="F58" s="14" t="n"/>
      <c r="G58" s="29" t="n"/>
      <c r="H58" s="14" t="n"/>
      <c r="I58" s="30" t="n"/>
      <c r="J58" s="14" t="n"/>
      <c r="K58" s="14" t="n"/>
    </row>
    <row r="59">
      <c r="A59" s="21" t="n"/>
      <c r="B59" s="18" t="n"/>
      <c r="C59" s="18" t="n"/>
      <c r="D59" s="20" t="n"/>
      <c r="E59" s="18" t="n"/>
      <c r="F59" s="18" t="n"/>
      <c r="G59" s="31" t="n"/>
      <c r="H59" s="18" t="n"/>
      <c r="I59" s="32" t="n"/>
      <c r="J59" s="18" t="n"/>
      <c r="K59" s="18" t="n"/>
    </row>
    <row r="60">
      <c r="A60" s="17" t="n"/>
      <c r="B60" s="14" t="n"/>
      <c r="C60" s="14" t="n"/>
      <c r="D60" s="16" t="n"/>
      <c r="E60" s="14" t="n"/>
      <c r="F60" s="14" t="n"/>
      <c r="G60" s="29" t="n"/>
      <c r="H60" s="14" t="n"/>
      <c r="I60" s="30" t="n"/>
      <c r="J60" s="14" t="n"/>
      <c r="K60" s="14" t="n"/>
    </row>
    <row r="61">
      <c r="A61" s="21" t="n"/>
      <c r="B61" s="18" t="n"/>
      <c r="C61" s="18" t="n"/>
      <c r="D61" s="20" t="n"/>
      <c r="E61" s="18" t="n"/>
      <c r="F61" s="18" t="n"/>
      <c r="G61" s="31" t="n"/>
      <c r="H61" s="18" t="n"/>
      <c r="I61" s="32" t="n"/>
      <c r="J61" s="18" t="n"/>
      <c r="K61" s="18" t="n"/>
    </row>
    <row r="62">
      <c r="A62" s="17" t="n"/>
      <c r="B62" s="14" t="n"/>
      <c r="C62" s="14" t="n"/>
      <c r="D62" s="16" t="n"/>
      <c r="E62" s="14" t="n"/>
      <c r="F62" s="14" t="n"/>
      <c r="G62" s="29" t="n"/>
      <c r="H62" s="14" t="n"/>
      <c r="I62" s="30" t="n"/>
      <c r="J62" s="14" t="n"/>
      <c r="K62" s="14" t="n"/>
    </row>
    <row r="63">
      <c r="A63" s="21" t="n"/>
      <c r="B63" s="18" t="n"/>
      <c r="C63" s="18" t="n"/>
      <c r="D63" s="20" t="n"/>
      <c r="E63" s="18" t="n"/>
      <c r="F63" s="18" t="n"/>
      <c r="G63" s="31" t="n"/>
      <c r="H63" s="18" t="n"/>
      <c r="I63" s="32" t="n"/>
      <c r="J63" s="18" t="n"/>
      <c r="K63" s="18" t="n"/>
    </row>
    <row r="64">
      <c r="A64" s="17" t="n"/>
      <c r="B64" s="14" t="n"/>
      <c r="C64" s="14" t="n"/>
      <c r="D64" s="16" t="n"/>
      <c r="E64" s="14" t="n"/>
      <c r="F64" s="14" t="n"/>
      <c r="G64" s="29" t="n"/>
      <c r="H64" s="14" t="n"/>
      <c r="I64" s="30" t="n"/>
      <c r="J64" s="14" t="n"/>
      <c r="K64" s="14" t="n"/>
    </row>
    <row r="65">
      <c r="A65" s="21" t="n"/>
      <c r="B65" s="18" t="n"/>
      <c r="C65" s="18" t="n"/>
      <c r="D65" s="20" t="n"/>
      <c r="E65" s="18" t="n"/>
      <c r="F65" s="18" t="n"/>
      <c r="G65" s="31" t="n"/>
      <c r="H65" s="18" t="n"/>
      <c r="I65" s="32" t="n"/>
      <c r="J65" s="18" t="n"/>
      <c r="K65" s="18" t="n"/>
    </row>
    <row r="66">
      <c r="A66" s="17" t="n"/>
      <c r="B66" s="14" t="n"/>
      <c r="C66" s="14" t="n"/>
      <c r="D66" s="16" t="n"/>
      <c r="E66" s="14" t="n"/>
      <c r="F66" s="14" t="n"/>
      <c r="G66" s="29" t="n"/>
      <c r="H66" s="14" t="n"/>
      <c r="I66" s="30" t="n"/>
      <c r="J66" s="14" t="n"/>
      <c r="K66" s="14" t="n"/>
    </row>
    <row r="67">
      <c r="A67" s="21" t="n"/>
      <c r="B67" s="18" t="n"/>
      <c r="C67" s="18" t="n"/>
      <c r="D67" s="20" t="n"/>
      <c r="E67" s="18" t="n"/>
      <c r="F67" s="18" t="n"/>
      <c r="G67" s="31" t="n"/>
      <c r="H67" s="18" t="n"/>
      <c r="I67" s="32" t="n"/>
      <c r="J67" s="18" t="n"/>
      <c r="K67" s="18" t="n"/>
    </row>
    <row r="68">
      <c r="A68" s="17" t="n"/>
      <c r="B68" s="14" t="n"/>
      <c r="C68" s="14" t="n"/>
      <c r="D68" s="16" t="n"/>
      <c r="E68" s="14" t="n"/>
      <c r="F68" s="14" t="n"/>
      <c r="G68" s="29" t="n"/>
      <c r="H68" s="14" t="n"/>
      <c r="I68" s="30" t="n"/>
      <c r="J68" s="14" t="n"/>
      <c r="K68" s="14" t="n"/>
    </row>
    <row r="69">
      <c r="A69" s="21" t="n"/>
      <c r="B69" s="18" t="n"/>
      <c r="C69" s="18" t="n"/>
      <c r="D69" s="20" t="n"/>
      <c r="E69" s="18" t="n"/>
      <c r="F69" s="18" t="n"/>
      <c r="G69" s="31" t="n"/>
      <c r="H69" s="18" t="n"/>
      <c r="I69" s="32" t="n"/>
      <c r="J69" s="18" t="n"/>
      <c r="K69" s="18" t="n"/>
    </row>
    <row r="70">
      <c r="A70" s="17" t="n"/>
      <c r="B70" s="14" t="n"/>
      <c r="C70" s="14" t="n"/>
      <c r="D70" s="16" t="n"/>
      <c r="E70" s="14" t="n"/>
      <c r="F70" s="14" t="n"/>
      <c r="G70" s="29" t="n"/>
      <c r="H70" s="14" t="n"/>
      <c r="I70" s="30" t="n"/>
      <c r="J70" s="14" t="n"/>
      <c r="K70" s="14" t="n"/>
    </row>
    <row r="71">
      <c r="A71" s="21" t="n"/>
      <c r="B71" s="18" t="n"/>
      <c r="C71" s="18" t="n"/>
      <c r="D71" s="20" t="n"/>
      <c r="E71" s="18" t="n"/>
      <c r="F71" s="18" t="n"/>
      <c r="G71" s="31" t="n"/>
      <c r="H71" s="18" t="n"/>
      <c r="I71" s="32" t="n"/>
      <c r="J71" s="18" t="n"/>
      <c r="K71" s="18" t="n"/>
    </row>
    <row r="72">
      <c r="A72" s="17" t="n"/>
      <c r="B72" s="14" t="n"/>
      <c r="C72" s="14" t="n"/>
      <c r="D72" s="16" t="n"/>
      <c r="E72" s="14" t="n"/>
      <c r="F72" s="14" t="n"/>
      <c r="G72" s="29" t="n"/>
      <c r="H72" s="14" t="n"/>
      <c r="I72" s="30" t="n"/>
      <c r="J72" s="14" t="n"/>
      <c r="K72" s="14" t="n"/>
    </row>
    <row r="73">
      <c r="A73" s="21" t="n"/>
      <c r="B73" s="18" t="n"/>
      <c r="C73" s="18" t="n"/>
      <c r="D73" s="20" t="n"/>
      <c r="E73" s="18" t="n"/>
      <c r="F73" s="18" t="n"/>
      <c r="G73" s="31" t="n"/>
      <c r="H73" s="18" t="n"/>
      <c r="I73" s="32" t="n"/>
      <c r="J73" s="18" t="n"/>
      <c r="K73" s="18" t="n"/>
    </row>
    <row r="74">
      <c r="A74" s="17" t="n"/>
      <c r="B74" s="14" t="n"/>
      <c r="C74" s="14" t="n"/>
      <c r="D74" s="16" t="n"/>
      <c r="E74" s="14" t="n"/>
      <c r="F74" s="14" t="n"/>
      <c r="G74" s="29" t="n"/>
      <c r="H74" s="14" t="n"/>
      <c r="I74" s="30" t="n"/>
      <c r="J74" s="14" t="n"/>
      <c r="K74" s="14" t="n"/>
    </row>
    <row r="75">
      <c r="A75" s="21" t="n"/>
      <c r="B75" s="18" t="n"/>
      <c r="C75" s="18" t="n"/>
      <c r="D75" s="20" t="n"/>
      <c r="E75" s="18" t="n"/>
      <c r="F75" s="18" t="n"/>
      <c r="G75" s="31" t="n"/>
      <c r="H75" s="18" t="n"/>
      <c r="I75" s="32" t="n"/>
      <c r="J75" s="18" t="n"/>
      <c r="K75" s="18" t="n"/>
    </row>
    <row r="76">
      <c r="A76" s="17" t="n"/>
      <c r="B76" s="14" t="n"/>
      <c r="C76" s="14" t="n"/>
      <c r="D76" s="16" t="n"/>
      <c r="E76" s="14" t="n"/>
      <c r="F76" s="14" t="n"/>
      <c r="G76" s="29" t="n"/>
      <c r="H76" s="14" t="n"/>
      <c r="I76" s="30" t="n"/>
      <c r="J76" s="14" t="n"/>
      <c r="K76" s="14" t="n"/>
    </row>
    <row r="77">
      <c r="A77" s="21" t="n"/>
      <c r="B77" s="18" t="n"/>
      <c r="C77" s="18" t="n"/>
      <c r="D77" s="20" t="n"/>
      <c r="E77" s="18" t="n"/>
      <c r="F77" s="18" t="n"/>
      <c r="G77" s="31" t="n"/>
      <c r="H77" s="18" t="n"/>
      <c r="I77" s="32" t="n"/>
      <c r="J77" s="18" t="n"/>
      <c r="K77" s="18" t="n"/>
    </row>
    <row r="78">
      <c r="A78" s="17" t="n"/>
      <c r="B78" s="14" t="n"/>
      <c r="C78" s="14" t="n"/>
      <c r="D78" s="16" t="n"/>
      <c r="E78" s="14" t="n"/>
      <c r="F78" s="14" t="n"/>
      <c r="G78" s="29" t="n"/>
      <c r="H78" s="14" t="n"/>
      <c r="I78" s="30" t="n"/>
      <c r="J78" s="14" t="n"/>
      <c r="K78" s="14" t="n"/>
    </row>
    <row r="79">
      <c r="A79" s="21" t="n"/>
      <c r="B79" s="18" t="n"/>
      <c r="C79" s="18" t="n"/>
      <c r="D79" s="20" t="n"/>
      <c r="E79" s="18" t="n"/>
      <c r="F79" s="18" t="n"/>
      <c r="G79" s="31" t="n"/>
      <c r="H79" s="18" t="n"/>
      <c r="I79" s="32" t="n"/>
      <c r="J79" s="18" t="n"/>
      <c r="K79" s="18" t="n"/>
    </row>
    <row r="80">
      <c r="A80" s="17" t="n"/>
      <c r="B80" s="14" t="n"/>
      <c r="C80" s="14" t="n"/>
      <c r="D80" s="16" t="n"/>
      <c r="E80" s="14" t="n"/>
      <c r="F80" s="14" t="n"/>
      <c r="G80" s="29" t="n"/>
      <c r="H80" s="14" t="n"/>
      <c r="I80" s="30" t="n"/>
      <c r="J80" s="14" t="n"/>
      <c r="K80" s="14" t="n"/>
    </row>
    <row r="81">
      <c r="A81" s="21" t="n"/>
      <c r="B81" s="18" t="n"/>
      <c r="C81" s="18" t="n"/>
      <c r="D81" s="20" t="n"/>
      <c r="E81" s="18" t="n"/>
      <c r="F81" s="18" t="n"/>
      <c r="G81" s="31" t="n"/>
      <c r="H81" s="18" t="n"/>
      <c r="I81" s="32" t="n"/>
      <c r="J81" s="18" t="n"/>
      <c r="K81" s="18" t="n"/>
    </row>
    <row r="82">
      <c r="A82" s="17" t="n"/>
      <c r="B82" s="14" t="n"/>
      <c r="C82" s="14" t="n"/>
      <c r="D82" s="16" t="n"/>
      <c r="E82" s="14" t="n"/>
      <c r="F82" s="14" t="n"/>
      <c r="G82" s="29" t="n"/>
      <c r="H82" s="14" t="n"/>
      <c r="I82" s="30" t="n"/>
      <c r="J82" s="14" t="n"/>
      <c r="K82" s="14" t="n"/>
    </row>
    <row r="83">
      <c r="A83" s="21" t="n"/>
      <c r="B83" s="18" t="n"/>
      <c r="C83" s="18" t="n"/>
      <c r="D83" s="20" t="n"/>
      <c r="E83" s="18" t="n"/>
      <c r="F83" s="18" t="n"/>
      <c r="G83" s="31" t="n"/>
      <c r="H83" s="18" t="n"/>
      <c r="I83" s="32" t="n"/>
      <c r="J83" s="18" t="n"/>
      <c r="K83" s="18" t="n"/>
    </row>
    <row r="84">
      <c r="A84" s="17" t="n"/>
      <c r="B84" s="14" t="n"/>
      <c r="C84" s="14" t="n"/>
      <c r="D84" s="16" t="n"/>
      <c r="E84" s="14" t="n"/>
      <c r="F84" s="14" t="n"/>
      <c r="G84" s="29" t="n"/>
      <c r="H84" s="14" t="n"/>
      <c r="I84" s="30" t="n"/>
      <c r="J84" s="14" t="n"/>
      <c r="K84" s="14" t="n"/>
    </row>
    <row r="85">
      <c r="A85" s="21" t="n"/>
      <c r="B85" s="18" t="n"/>
      <c r="C85" s="18" t="n"/>
      <c r="D85" s="20" t="n"/>
      <c r="E85" s="18" t="n"/>
      <c r="F85" s="18" t="n"/>
      <c r="G85" s="31" t="n"/>
      <c r="H85" s="18" t="n"/>
      <c r="I85" s="32" t="n"/>
      <c r="J85" s="18" t="n"/>
      <c r="K85" s="18" t="n"/>
    </row>
    <row r="86">
      <c r="A86" s="17" t="n"/>
      <c r="B86" s="14" t="n"/>
      <c r="C86" s="14" t="n"/>
      <c r="D86" s="16" t="n"/>
      <c r="E86" s="14" t="n"/>
      <c r="F86" s="14" t="n"/>
      <c r="G86" s="29" t="n"/>
      <c r="H86" s="14" t="n"/>
      <c r="I86" s="30" t="n"/>
      <c r="J86" s="14" t="n"/>
      <c r="K86" s="14" t="n"/>
    </row>
    <row r="87">
      <c r="A87" s="21" t="n"/>
      <c r="B87" s="18" t="n"/>
      <c r="C87" s="18" t="n"/>
      <c r="D87" s="20" t="n"/>
      <c r="E87" s="18" t="n"/>
      <c r="F87" s="18" t="n"/>
      <c r="G87" s="31" t="n"/>
      <c r="H87" s="18" t="n"/>
      <c r="I87" s="32" t="n"/>
      <c r="J87" s="18" t="n"/>
      <c r="K87" s="18" t="n"/>
    </row>
    <row r="88">
      <c r="A88" s="17" t="n"/>
      <c r="B88" s="14" t="n"/>
      <c r="C88" s="14" t="n"/>
      <c r="D88" s="16" t="n"/>
      <c r="E88" s="14" t="n"/>
      <c r="F88" s="14" t="n"/>
      <c r="G88" s="29" t="n"/>
      <c r="H88" s="14" t="n"/>
      <c r="I88" s="30" t="n"/>
      <c r="J88" s="14" t="n"/>
      <c r="K88" s="14" t="n"/>
    </row>
    <row r="89">
      <c r="A89" s="21" t="n"/>
      <c r="B89" s="18" t="n"/>
      <c r="C89" s="18" t="n"/>
      <c r="D89" s="20" t="n"/>
      <c r="E89" s="18" t="n"/>
      <c r="F89" s="18" t="n"/>
      <c r="G89" s="31" t="n"/>
      <c r="H89" s="18" t="n"/>
      <c r="I89" s="32" t="n"/>
      <c r="J89" s="18" t="n"/>
      <c r="K89" s="18" t="n"/>
    </row>
    <row r="90">
      <c r="A90" s="17" t="n"/>
      <c r="B90" s="14" t="n"/>
      <c r="C90" s="14" t="n"/>
      <c r="D90" s="16" t="n"/>
      <c r="E90" s="14" t="n"/>
      <c r="F90" s="14" t="n"/>
      <c r="G90" s="29" t="n"/>
      <c r="H90" s="14" t="n"/>
      <c r="I90" s="30" t="n"/>
      <c r="J90" s="14" t="n"/>
      <c r="K90" s="14" t="n"/>
    </row>
    <row r="91">
      <c r="A91" s="21" t="n"/>
      <c r="B91" s="18" t="n"/>
      <c r="C91" s="18" t="n"/>
      <c r="D91" s="20" t="n"/>
      <c r="E91" s="18" t="n"/>
      <c r="F91" s="18" t="n"/>
      <c r="G91" s="31" t="n"/>
      <c r="H91" s="18" t="n"/>
      <c r="I91" s="32" t="n"/>
      <c r="J91" s="18" t="n"/>
      <c r="K91" s="18" t="n"/>
    </row>
    <row r="92">
      <c r="A92" s="17" t="n"/>
      <c r="B92" s="14" t="n"/>
      <c r="C92" s="14" t="n"/>
      <c r="D92" s="16" t="n"/>
      <c r="E92" s="14" t="n"/>
      <c r="F92" s="14" t="n"/>
      <c r="G92" s="29" t="n"/>
      <c r="H92" s="14" t="n"/>
      <c r="I92" s="30" t="n"/>
      <c r="J92" s="14" t="n"/>
      <c r="K92" s="14" t="n"/>
    </row>
    <row r="93">
      <c r="A93" s="21" t="n"/>
      <c r="B93" s="18" t="n"/>
      <c r="C93" s="18" t="n"/>
      <c r="D93" s="20" t="n"/>
      <c r="E93" s="18" t="n"/>
      <c r="F93" s="18" t="n"/>
      <c r="G93" s="31" t="n"/>
      <c r="H93" s="18" t="n"/>
      <c r="I93" s="32" t="n"/>
      <c r="J93" s="18" t="n"/>
      <c r="K93" s="18" t="n"/>
    </row>
    <row r="94">
      <c r="A94" s="17" t="n"/>
      <c r="B94" s="14" t="n"/>
      <c r="C94" s="14" t="n"/>
      <c r="D94" s="16" t="n"/>
      <c r="E94" s="14" t="n"/>
      <c r="F94" s="14" t="n"/>
      <c r="G94" s="29" t="n"/>
      <c r="H94" s="14" t="n"/>
      <c r="I94" s="30" t="n"/>
      <c r="J94" s="14" t="n"/>
      <c r="K94" s="14" t="n"/>
    </row>
    <row r="95">
      <c r="A95" s="21" t="n"/>
      <c r="B95" s="18" t="n"/>
      <c r="C95" s="18" t="n"/>
      <c r="D95" s="20" t="n"/>
      <c r="E95" s="18" t="n"/>
      <c r="F95" s="18" t="n"/>
      <c r="G95" s="31" t="n"/>
      <c r="H95" s="18" t="n"/>
      <c r="I95" s="32" t="n"/>
      <c r="J95" s="18" t="n"/>
      <c r="K95" s="18" t="n"/>
    </row>
    <row r="96">
      <c r="A96" s="17" t="n"/>
      <c r="B96" s="14" t="n"/>
      <c r="C96" s="14" t="n"/>
      <c r="D96" s="16" t="n"/>
      <c r="E96" s="14" t="n"/>
      <c r="F96" s="14" t="n"/>
      <c r="G96" s="29" t="n"/>
      <c r="H96" s="14" t="n"/>
      <c r="I96" s="30" t="n"/>
      <c r="J96" s="14" t="n"/>
      <c r="K96" s="14" t="n"/>
    </row>
    <row r="97">
      <c r="A97" s="21" t="n"/>
      <c r="B97" s="18" t="n"/>
      <c r="C97" s="18" t="n"/>
      <c r="D97" s="20" t="n"/>
      <c r="E97" s="18" t="n"/>
      <c r="F97" s="18" t="n"/>
      <c r="G97" s="31" t="n"/>
      <c r="H97" s="18" t="n"/>
      <c r="I97" s="32" t="n"/>
      <c r="J97" s="18" t="n"/>
      <c r="K97" s="18" t="n"/>
    </row>
    <row r="98">
      <c r="A98" s="17" t="n"/>
      <c r="B98" s="14" t="n"/>
      <c r="C98" s="14" t="n"/>
      <c r="D98" s="16" t="n"/>
      <c r="E98" s="14" t="n"/>
      <c r="F98" s="14" t="n"/>
      <c r="G98" s="29" t="n"/>
      <c r="H98" s="14" t="n"/>
      <c r="I98" s="30" t="n"/>
      <c r="J98" s="14" t="n"/>
      <c r="K98" s="14" t="n"/>
    </row>
    <row r="99">
      <c r="A99" s="21" t="n"/>
      <c r="B99" s="18" t="n"/>
      <c r="C99" s="18" t="n"/>
      <c r="D99" s="20" t="n"/>
      <c r="E99" s="18" t="n"/>
      <c r="F99" s="18" t="n"/>
      <c r="G99" s="31" t="n"/>
      <c r="H99" s="18" t="n"/>
      <c r="I99" s="32" t="n"/>
      <c r="J99" s="18" t="n"/>
      <c r="K99" s="18" t="n"/>
    </row>
    <row r="100">
      <c r="A100" s="17" t="n"/>
      <c r="B100" s="14" t="n"/>
      <c r="C100" s="14" t="n"/>
      <c r="D100" s="16" t="n"/>
      <c r="E100" s="14" t="n"/>
      <c r="F100" s="14" t="n"/>
      <c r="G100" s="29" t="n"/>
      <c r="H100" s="14" t="n"/>
      <c r="I100" s="30" t="n"/>
      <c r="J100" s="14" t="n"/>
      <c r="K100" s="14" t="n"/>
    </row>
    <row r="101">
      <c r="A101" s="21" t="n"/>
      <c r="B101" s="18" t="n"/>
      <c r="C101" s="18" t="n"/>
      <c r="D101" s="20" t="n"/>
      <c r="E101" s="18" t="n"/>
      <c r="F101" s="18" t="n"/>
      <c r="G101" s="31" t="n"/>
      <c r="H101" s="18" t="n"/>
      <c r="I101" s="32" t="n"/>
      <c r="J101" s="18" t="n"/>
      <c r="K101" s="18" t="n"/>
    </row>
    <row r="102">
      <c r="A102" s="17" t="n"/>
      <c r="B102" s="14" t="n"/>
      <c r="C102" s="14" t="n"/>
      <c r="D102" s="16" t="n"/>
      <c r="E102" s="14" t="n"/>
      <c r="F102" s="14" t="n"/>
      <c r="G102" s="29" t="n"/>
      <c r="H102" s="14" t="n"/>
      <c r="I102" s="30" t="n"/>
      <c r="J102" s="14" t="n"/>
      <c r="K102" s="14" t="n"/>
    </row>
    <row r="103">
      <c r="A103" s="21" t="n"/>
      <c r="B103" s="18" t="n"/>
      <c r="C103" s="18" t="n"/>
      <c r="D103" s="20" t="n"/>
      <c r="E103" s="18" t="n"/>
      <c r="F103" s="18" t="n"/>
      <c r="G103" s="31" t="n"/>
      <c r="H103" s="18" t="n"/>
      <c r="I103" s="32" t="n"/>
      <c r="J103" s="18" t="n"/>
      <c r="K103" s="18" t="n"/>
    </row>
    <row r="104">
      <c r="A104" s="17" t="n"/>
      <c r="B104" s="14" t="n"/>
      <c r="C104" s="14" t="n"/>
      <c r="D104" s="16" t="n"/>
      <c r="E104" s="14" t="n"/>
      <c r="F104" s="14" t="n"/>
      <c r="G104" s="29" t="n"/>
      <c r="H104" s="14" t="n"/>
      <c r="I104" s="30" t="n"/>
      <c r="J104" s="14" t="n"/>
      <c r="K104" s="14" t="n"/>
    </row>
    <row r="105">
      <c r="A105" s="21" t="n"/>
      <c r="B105" s="18" t="n"/>
      <c r="C105" s="18" t="n"/>
      <c r="D105" s="20" t="n"/>
      <c r="E105" s="18" t="n"/>
      <c r="F105" s="18" t="n"/>
      <c r="G105" s="31" t="n"/>
      <c r="H105" s="18" t="n"/>
      <c r="I105" s="32" t="n"/>
      <c r="J105" s="18" t="n"/>
      <c r="K105" s="18" t="n"/>
    </row>
    <row r="106">
      <c r="A106" s="17" t="n"/>
      <c r="B106" s="14" t="n"/>
      <c r="C106" s="14" t="n"/>
      <c r="D106" s="16" t="n"/>
      <c r="E106" s="14" t="n"/>
      <c r="F106" s="14" t="n"/>
      <c r="G106" s="29" t="n"/>
      <c r="H106" s="14" t="n"/>
      <c r="I106" s="30" t="n"/>
      <c r="J106" s="14" t="n"/>
      <c r="K106" s="14" t="n"/>
    </row>
    <row r="107">
      <c r="A107" s="21" t="n"/>
      <c r="B107" s="18" t="n"/>
      <c r="C107" s="18" t="n"/>
      <c r="D107" s="20" t="n"/>
      <c r="E107" s="18" t="n"/>
      <c r="F107" s="18" t="n"/>
      <c r="G107" s="31" t="n"/>
      <c r="H107" s="18" t="n"/>
      <c r="I107" s="32" t="n"/>
      <c r="J107" s="18" t="n"/>
      <c r="K107" s="18" t="n"/>
    </row>
    <row r="108">
      <c r="A108" s="17" t="n"/>
      <c r="B108" s="14" t="n"/>
      <c r="C108" s="14" t="n"/>
      <c r="D108" s="16" t="n"/>
      <c r="E108" s="14" t="n"/>
      <c r="F108" s="14" t="n"/>
      <c r="G108" s="29" t="n"/>
      <c r="H108" s="14" t="n"/>
      <c r="I108" s="30" t="n"/>
      <c r="J108" s="14" t="n"/>
      <c r="K108" s="14" t="n"/>
    </row>
    <row r="109">
      <c r="A109" s="21" t="n"/>
      <c r="B109" s="18" t="n"/>
      <c r="C109" s="18" t="n"/>
      <c r="D109" s="20" t="n"/>
      <c r="E109" s="18" t="n"/>
      <c r="F109" s="18" t="n"/>
      <c r="G109" s="31" t="n"/>
      <c r="H109" s="18" t="n"/>
      <c r="I109" s="32" t="n"/>
      <c r="J109" s="18" t="n"/>
      <c r="K109" s="18" t="n"/>
    </row>
    <row r="110">
      <c r="A110" s="17" t="n"/>
      <c r="B110" s="14" t="n"/>
      <c r="C110" s="14" t="n"/>
      <c r="D110" s="16" t="n"/>
      <c r="E110" s="14" t="n"/>
      <c r="F110" s="14" t="n"/>
      <c r="G110" s="29" t="n"/>
      <c r="H110" s="14" t="n"/>
      <c r="I110" s="30" t="n"/>
      <c r="J110" s="14" t="n"/>
      <c r="K110" s="14" t="n"/>
    </row>
    <row r="111">
      <c r="A111" s="21" t="n"/>
      <c r="B111" s="18" t="n"/>
      <c r="C111" s="18" t="n"/>
      <c r="D111" s="20" t="n"/>
      <c r="E111" s="18" t="n"/>
      <c r="F111" s="18" t="n"/>
      <c r="G111" s="31" t="n"/>
      <c r="H111" s="18" t="n"/>
      <c r="I111" s="32" t="n"/>
      <c r="J111" s="18" t="n"/>
      <c r="K111" s="18" t="n"/>
    </row>
    <row r="112">
      <c r="A112" s="17" t="n"/>
      <c r="B112" s="14" t="n"/>
      <c r="C112" s="14" t="n"/>
      <c r="D112" s="16" t="n"/>
      <c r="E112" s="14" t="n"/>
      <c r="F112" s="14" t="n"/>
      <c r="G112" s="29" t="n"/>
      <c r="H112" s="14" t="n"/>
      <c r="I112" s="30" t="n"/>
      <c r="J112" s="14" t="n"/>
      <c r="K112" s="14" t="n"/>
    </row>
    <row r="113">
      <c r="A113" s="21" t="n"/>
      <c r="B113" s="18" t="n"/>
      <c r="C113" s="18" t="n"/>
      <c r="D113" s="20" t="n"/>
      <c r="E113" s="18" t="n"/>
      <c r="F113" s="18" t="n"/>
      <c r="G113" s="31" t="n"/>
      <c r="H113" s="18" t="n"/>
      <c r="I113" s="32" t="n"/>
      <c r="J113" s="18" t="n"/>
      <c r="K113" s="18" t="n"/>
    </row>
    <row r="114">
      <c r="A114" s="17" t="n"/>
      <c r="B114" s="14" t="n"/>
      <c r="C114" s="14" t="n"/>
      <c r="D114" s="16" t="n"/>
      <c r="E114" s="14" t="n"/>
      <c r="F114" s="14" t="n"/>
      <c r="G114" s="29" t="n"/>
      <c r="H114" s="14" t="n"/>
      <c r="I114" s="30" t="n"/>
      <c r="J114" s="14" t="n"/>
      <c r="K114" s="14" t="n"/>
    </row>
    <row r="115">
      <c r="A115" s="21" t="n"/>
      <c r="B115" s="18" t="n"/>
      <c r="C115" s="18" t="n"/>
      <c r="D115" s="20" t="n"/>
      <c r="E115" s="18" t="n"/>
      <c r="F115" s="18" t="n"/>
      <c r="G115" s="31" t="n"/>
      <c r="H115" s="18" t="n"/>
      <c r="I115" s="32" t="n"/>
      <c r="J115" s="18" t="n"/>
      <c r="K115" s="18" t="n"/>
    </row>
    <row r="116">
      <c r="A116" s="17" t="n"/>
      <c r="B116" s="14" t="n"/>
      <c r="C116" s="14" t="n"/>
      <c r="D116" s="16" t="n"/>
      <c r="E116" s="14" t="n"/>
      <c r="F116" s="14" t="n"/>
      <c r="G116" s="29" t="n"/>
      <c r="H116" s="14" t="n"/>
      <c r="I116" s="30" t="n"/>
      <c r="J116" s="14" t="n"/>
      <c r="K116" s="14" t="n"/>
    </row>
    <row r="117">
      <c r="A117" s="21" t="n"/>
      <c r="B117" s="18" t="n"/>
      <c r="C117" s="18" t="n"/>
      <c r="D117" s="20" t="n"/>
      <c r="E117" s="18" t="n"/>
      <c r="F117" s="18" t="n"/>
      <c r="G117" s="31" t="n"/>
      <c r="H117" s="18" t="n"/>
      <c r="I117" s="32" t="n"/>
      <c r="J117" s="18" t="n"/>
      <c r="K117" s="18" t="n"/>
    </row>
    <row r="118">
      <c r="A118" s="17" t="n"/>
      <c r="B118" s="14" t="n"/>
      <c r="C118" s="14" t="n"/>
      <c r="D118" s="16" t="n"/>
      <c r="E118" s="14" t="n"/>
      <c r="F118" s="14" t="n"/>
      <c r="G118" s="29" t="n"/>
      <c r="H118" s="14" t="n"/>
      <c r="I118" s="30" t="n"/>
      <c r="J118" s="14" t="n"/>
      <c r="K118" s="14" t="n"/>
    </row>
    <row r="119">
      <c r="A119" s="21" t="n"/>
      <c r="B119" s="18" t="n"/>
      <c r="C119" s="18" t="n"/>
      <c r="D119" s="20" t="n"/>
      <c r="E119" s="18" t="n"/>
      <c r="F119" s="18" t="n"/>
      <c r="G119" s="31" t="n"/>
      <c r="H119" s="18" t="n"/>
      <c r="I119" s="32" t="n"/>
      <c r="J119" s="18" t="n"/>
      <c r="K119" s="18" t="n"/>
    </row>
    <row r="120">
      <c r="A120" s="17" t="n"/>
      <c r="B120" s="14" t="n"/>
      <c r="C120" s="14" t="n"/>
      <c r="D120" s="16" t="n"/>
      <c r="E120" s="14" t="n"/>
      <c r="F120" s="14" t="n"/>
      <c r="G120" s="29" t="n"/>
      <c r="H120" s="14" t="n"/>
      <c r="I120" s="30" t="n"/>
      <c r="J120" s="14" t="n"/>
      <c r="K120" s="14" t="n"/>
    </row>
    <row r="121">
      <c r="A121" s="21" t="n"/>
      <c r="B121" s="18" t="n"/>
      <c r="C121" s="18" t="n"/>
      <c r="D121" s="20" t="n"/>
      <c r="E121" s="18" t="n"/>
      <c r="F121" s="18" t="n"/>
      <c r="G121" s="31" t="n"/>
      <c r="H121" s="18" t="n"/>
      <c r="I121" s="32" t="n"/>
      <c r="J121" s="18" t="n"/>
      <c r="K121" s="18" t="n"/>
    </row>
    <row r="122">
      <c r="A122" s="17" t="n"/>
      <c r="B122" s="14" t="n"/>
      <c r="C122" s="14" t="n"/>
      <c r="D122" s="16" t="n"/>
      <c r="E122" s="14" t="n"/>
      <c r="F122" s="14" t="n"/>
      <c r="G122" s="29" t="n"/>
      <c r="H122" s="14" t="n"/>
      <c r="I122" s="30" t="n"/>
      <c r="J122" s="14" t="n"/>
      <c r="K122" s="14" t="n"/>
    </row>
    <row r="123">
      <c r="A123" s="21" t="n"/>
      <c r="B123" s="18" t="n"/>
      <c r="C123" s="18" t="n"/>
      <c r="D123" s="20" t="n"/>
      <c r="E123" s="18" t="n"/>
      <c r="F123" s="18" t="n"/>
      <c r="G123" s="31" t="n"/>
      <c r="H123" s="18" t="n"/>
      <c r="I123" s="32" t="n"/>
      <c r="J123" s="18" t="n"/>
      <c r="K123" s="18" t="n"/>
    </row>
    <row r="124">
      <c r="A124" s="17" t="n"/>
      <c r="B124" s="14" t="n"/>
      <c r="C124" s="14" t="n"/>
      <c r="D124" s="16" t="n"/>
      <c r="E124" s="14" t="n"/>
      <c r="F124" s="14" t="n"/>
      <c r="G124" s="29" t="n"/>
      <c r="H124" s="14" t="n"/>
      <c r="I124" s="30" t="n"/>
      <c r="J124" s="14" t="n"/>
      <c r="K124" s="14" t="n"/>
    </row>
    <row r="125">
      <c r="E125" s="33" t="inlineStr">
        <is>
          <t>Итого за период:</t>
        </is>
      </c>
      <c r="F125" s="34" t="n"/>
      <c r="G125" s="35">
        <f>SUM(G5:G124)</f>
        <v/>
      </c>
      <c r="H125" s="34" t="n"/>
      <c r="I125" s="36">
        <f>SUM(I5:I124)</f>
        <v/>
      </c>
    </row>
    <row r="127" ht="28" customHeight="1">
      <c r="A127" s="22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2:K2"/>
    <mergeCell ref="H3:J3"/>
    <mergeCell ref="A1:K1"/>
    <mergeCell ref="A127:G127"/>
  </mergeCells>
  <conditionalFormatting sqref="J5:J124">
    <cfRule type="cellIs" priority="1" operator="equal" dxfId="0">
      <formula>"A"</formula>
    </cfRule>
  </conditionalFormatting>
  <conditionalFormatting sqref="K5:K124">
    <cfRule type="cellIs" priority="2" operator="equal" dxfId="4">
      <formula>"Просрочено"</formula>
    </cfRule>
    <cfRule type="cellIs" priority="3" operator="equal" dxfId="5">
      <formula>"Выполнено"</formula>
    </cfRule>
  </conditionalFormatting>
  <dataValidations count="4">
    <dataValidation sqref="B5:B124" showDropDown="0" showInputMessage="0" showErrorMessage="0" allowBlank="1" type="list">
      <formula1>Парк!$A$5:$A$64</formula1>
    </dataValidation>
    <dataValidation sqref="C5:C124" showDropDown="0" showInputMessage="0" showErrorMessage="0" allowBlank="1" type="list">
      <formula1>"ТО-1,ТО-2,ТО-3,СО (сезонное),Ремонт,Заправка,Дефект,Осмотр"</formula1>
    </dataValidation>
    <dataValidation sqref="J5:J124" showDropDown="0" showInputMessage="0" showErrorMessage="0" allowBlank="1" type="list">
      <formula1>"A,B,C"</formula1>
    </dataValidation>
    <dataValidation sqref="K5:K12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2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62" customWidth="1" min="3" max="3"/>
  </cols>
  <sheetData>
    <row r="1" ht="26" customHeight="1">
      <c r="A1" s="1" t="inlineStr">
        <is>
          <t>Отчёт руководству</t>
        </is>
      </c>
    </row>
    <row r="2" ht="18" customHeight="1">
      <c r="A2" s="2" t="inlineStr">
        <is>
          <t>Считается автоматически по листам «Журнал работ» и «График». Раз в месяц покажите эти пять цифр — работа перестанет быть чёрным ящиком.</t>
        </is>
      </c>
    </row>
    <row r="4">
      <c r="A4" s="23" t="inlineStr">
        <is>
          <t>Период с:</t>
        </is>
      </c>
      <c r="B4" s="37">
        <f>EOMONTH(TODAY(),-3)+1</f>
        <v/>
      </c>
      <c r="C4" s="38" t="inlineStr">
        <is>
          <t>По умолчанию — последние три месяца. Меняйте даты: показатели пересчитаются.</t>
        </is>
      </c>
    </row>
    <row r="5">
      <c r="A5" s="23" t="inlineStr">
        <is>
          <t>Период по:</t>
        </is>
      </c>
      <c r="B5" s="37">
        <f>EOMONTH(TODAY(),0)</f>
        <v/>
      </c>
    </row>
    <row r="7" ht="28" customHeight="1">
      <c r="A7" s="5" t="inlineStr">
        <is>
          <t>Показатель</t>
        </is>
      </c>
      <c r="B7" s="5" t="inlineStr">
        <is>
          <t>Значение</t>
        </is>
      </c>
      <c r="C7" s="5" t="inlineStr">
        <is>
          <t>Как читать</t>
        </is>
      </c>
    </row>
    <row r="8" ht="22" customHeight="1">
      <c r="A8" s="18" t="inlineStr">
        <is>
          <t>Плановых работ (ТО и СО) за период</t>
        </is>
      </c>
      <c r="B8" s="39">
        <f>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</f>
        <v/>
      </c>
      <c r="C8" s="40" t="inlineStr">
        <is>
          <t>Всё, что сделали по графику, а не по поломке</t>
        </is>
      </c>
    </row>
    <row r="9" ht="22" customHeight="1">
      <c r="A9" s="14" t="inlineStr">
        <is>
          <t>Реактивных ремонтов за период</t>
        </is>
      </c>
      <c r="B9" s="41">
        <f>COUNTIFS('Журнал работ'!$A$5:$A$124,"&gt;="&amp;$B$4,'Журнал работ'!$A$5:$A$124,"&lt;="&amp;$B$5,'Журнал работ'!$C$5:$C$124,"Ремонт")</f>
        <v/>
      </c>
      <c r="C9" s="42" t="inlineStr">
        <is>
          <t>Ремонты после отказа. Их доля должна падать</t>
        </is>
      </c>
    </row>
    <row r="10" ht="22" customHeight="1">
      <c r="A10" s="18" t="inlineStr">
        <is>
          <t>Доля плановых работ</t>
        </is>
      </c>
      <c r="B10" s="43">
        <f>IF((COUNTIFS('Журнал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(сезонное)"))+COUNTIFS('Журнал работ'!$A$5:$A$124,"&gt;="&amp;$B$4,'Журнал работ'!$A$5:$A$124,"&lt;="&amp;$B$5,'Журнал работ'!$C$5:$C$124,"Ремонт")=0,"",(COUNTIFS('Журнал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(сезонное)"))/((COUNTIFS('Журнал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(сезонное)"))+COUNTIFS('Журнал работ'!$A$5:$A$124,"&gt;="&amp;$B$4,'Журнал работ'!$A$5:$A$124,"&lt;="&amp;$B$5,'Журнал работ'!$C$5:$C$124,"Ремонт")))</f>
        <v/>
      </c>
      <c r="C10" s="40" t="inlineStr">
        <is>
          <t>Ориентир зрелого ППР — 70% и выше</t>
        </is>
      </c>
    </row>
    <row r="11" ht="22" customHeight="1">
      <c r="A11" s="14" t="inlineStr">
        <is>
          <t>Доля реактивных ремонтов</t>
        </is>
      </c>
      <c r="B11" s="44">
        <f>IF((COUNTIFS('Журнал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(сезонное)"))+COUNTIFS('Журнал работ'!$A$5:$A$124,"&gt;="&amp;$B$4,'Журнал работ'!$A$5:$A$124,"&lt;="&amp;$B$5,'Журнал работ'!$C$5:$C$124,"Ремонт")=0,"",COUNTIFS('Журнал работ'!$A$5:$A$124,"&gt;="&amp;$B$4,'Журнал работ'!$A$5:$A$124,"&lt;="&amp;$B$5,'Журнал работ'!$C$5:$C$124,"Ремонт")/((COUNTIFS('Журнал работ'!$A$5:$A$124,"&gt;="&amp;$B$4,'Журнал работ'!$A$5:$A$124,"&lt;="&amp;$B$5,'Журнал работ'!$C$5:$C$124,"ТО-1")+COUNTIFS('Журнал работ'!$A$5:$A$124,"&gt;="&amp;$B$4,'Журнал работ'!$A$5:$A$124,"&lt;="&amp;$B$5,'Журнал работ'!$C$5:$C$124,"ТО-2")+COUNTIFS('Журнал работ'!$A$5:$A$124,"&gt;="&amp;$B$4,'Журнал работ'!$A$5:$A$124,"&lt;="&amp;$B$5,'Журнал работ'!$C$5:$C$124,"ТО-3")+COUNTIFS('Журнал работ'!$A$5:$A$124,"&gt;="&amp;$B$4,'Журнал работ'!$A$5:$A$124,"&lt;="&amp;$B$5,'Журнал работ'!$C$5:$C$124,"СО (сезонное)"))+COUNTIFS('Журнал работ'!$A$5:$A$124,"&gt;="&amp;$B$4,'Журнал работ'!$A$5:$A$124,"&lt;="&amp;$B$5,'Журнал работ'!$C$5:$C$124,"Ремонт")))</f>
        <v/>
      </c>
      <c r="C11" s="42" t="inlineStr">
        <is>
          <t>До внедрения ППР — почти 100%. Через 3-6 месяцев — 50-70%</t>
        </is>
      </c>
    </row>
    <row r="12" ht="22" customHeight="1">
      <c r="A12" s="18" t="inlineStr">
        <is>
          <t>Просрочено ТО сейчас</t>
        </is>
      </c>
      <c r="B12" s="39">
        <f>COUNTIF('График'!$M$6:$M$65,"Просрочено")</f>
        <v/>
      </c>
      <c r="C12" s="40" t="inlineStr">
        <is>
          <t>С листа «График». Цель — ноль</t>
        </is>
      </c>
    </row>
    <row r="13" ht="22" customHeight="1">
      <c r="A13" s="14" t="inlineStr">
        <is>
          <t>Подходит срок ТО (окно -10%)</t>
        </is>
      </c>
      <c r="B13" s="41">
        <f>COUNTIF('График'!$M$6:$M$65,"Скоро")</f>
        <v/>
      </c>
      <c r="C13" s="42" t="inlineStr">
        <is>
          <t>Готовьте запчасти и людей заранее</t>
        </is>
      </c>
    </row>
    <row r="14" ht="22" customHeight="1">
      <c r="A14" s="18" t="inlineStr">
        <is>
          <t>Заявок приоритета A (срочные)</t>
        </is>
      </c>
      <c r="B14" s="39">
        <f>COUNTIFS('Журнал работ'!$A$5:$A$124,"&gt;="&amp;$B$4,'Журнал работ'!$A$5:$A$124,"&lt;="&amp;$B$5,'Журнал работ'!$J$5:$J$124,"A")</f>
        <v/>
      </c>
      <c r="C14" s="40" t="inlineStr">
        <is>
          <t>Угроза безопасности или основному узлу</t>
        </is>
      </c>
    </row>
    <row r="15" ht="22" customHeight="1">
      <c r="A15" s="14" t="inlineStr">
        <is>
          <t>Затраты на ТО и ремонт за период</t>
        </is>
      </c>
      <c r="B15" s="45">
        <f>SUMIFS('Журнал работ'!$G$5:$G$124,'Журнал работ'!$A$5:$A$124,"&gt;="&amp;$B$4,'Журнал работ'!$A$5:$A$124,"&lt;="&amp;$B$5)</f>
        <v/>
      </c>
      <c r="C15" s="42" t="inlineStr">
        <is>
          <t>Считайте нарастающим итогом от стоимости машины</t>
        </is>
      </c>
    </row>
    <row r="16" ht="22" customHeight="1">
      <c r="A16" s="18" t="inlineStr">
        <is>
          <t>Простой техники за период, ч</t>
        </is>
      </c>
      <c r="B16" s="46">
        <f>SUMIFS('Журнал работ'!$I$5:$I$124,'Журнал работ'!$A$5:$A$124,"&gt;="&amp;$B$4,'Журнал работ'!$A$5:$A$124,"&lt;="&amp;$B$5)</f>
        <v/>
      </c>
      <c r="C16" s="40" t="inlineStr">
        <is>
          <t>Основа расчёта доступности парка</t>
        </is>
      </c>
    </row>
    <row r="17" ht="22" customHeight="1">
      <c r="A17" s="14" t="inlineStr">
        <is>
          <t>Средняя стоимость одного события</t>
        </is>
      </c>
      <c r="B17" s="45">
        <f>IFERROR(AVERAGEIFS('Журнал работ'!$G$5:$G$124,'Журнал работ'!$A$5:$A$124,"&gt;="&amp;$B$4,'Журнал работ'!$A$5:$A$124,"&lt;="&amp;$B$5),"")</f>
        <v/>
      </c>
      <c r="C17" s="42" t="inlineStr">
        <is>
          <t>Резкий рост — сигнал к разбору</t>
        </is>
      </c>
    </row>
    <row r="18" ht="22" customHeight="1">
      <c r="A18" s="18" t="inlineStr">
        <is>
          <t>Доступность парка</t>
        </is>
      </c>
      <c r="B18" s="43">
        <f>IF(($B$5-$B$4+1)*COUNTA(Парк!$A$5:$A$64)*24=0,"",1-SUMIFS('Журнал работ'!$I$5:$I$124,'Журнал работ'!$A$5:$A$124,"&gt;="&amp;$B$4,'Журнал работ'!$A$5:$A$124,"&lt;="&amp;$B$5)/(($B$5-$B$4+1)*COUNTA(Парк!$A$5:$A$64)*24))</f>
        <v/>
      </c>
      <c r="C18" s="40" t="inlineStr">
        <is>
          <t>A = uptime / (uptime + downtime). Цель — стабильно 90%+</t>
        </is>
      </c>
    </row>
    <row r="20">
      <c r="A20" s="38" t="inlineStr">
        <is>
          <t>Раз в месяц эти цифры превращают работу инженера из чёрного ящика в управляемый процесс.</t>
        </is>
      </c>
    </row>
    <row r="22" ht="28" customHeight="1">
      <c r="A22" s="22" t="inlineStr">
        <is>
          <t>Сводка собрана вручную из журнала на дату открытия файла. В Бортовом руководитель видит такую же по всему парку в кабинете — без пересылки файлов.</t>
        </is>
      </c>
    </row>
    <row r="23">
      <c r="A23" s="47" t="inlineStr">
        <is>
          <t>cabinet.bortovoy.com</t>
        </is>
      </c>
    </row>
  </sheetData>
  <mergeCells count="4">
    <mergeCell ref="A1:C1"/>
    <mergeCell ref="A20:C20"/>
    <mergeCell ref="A2:C2"/>
    <mergeCell ref="A22:C22"/>
  </mergeCells>
  <conditionalFormatting sqref="B8:B18">
    <cfRule type="expression" priority="1" dxfId="0">
      <formula>AND(ISNUMBER($B8),$A8="Просрочено ТО сейчас",$B8&gt;0)</formula>
    </cfRule>
    <cfRule type="expression" priority="2" dxfId="1">
      <formula>AND($A8="Доля плановых работ",ISNUMBER($B8),$B8&gt;=0.7)</formula>
    </cfRule>
  </conditionalFormatting>
  <hyperlinks>
    <hyperlink xmlns:r="http://schemas.openxmlformats.org/officeDocument/2006/relationships" ref="A2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8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пользоваться графиком ППР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8" t="n">
        <v>1</v>
      </c>
      <c r="B4" s="49" t="inlineStr">
        <is>
          <t>Лист «Парк»: перепишите свою технику — ID, марку, год, VIN, госномер, текущую наработку. Один ID = одна машина: погрузчик № 3 не равен погрузчику № 5.</t>
        </is>
      </c>
    </row>
    <row r="5" ht="30" customHeight="1">
      <c r="A5" s="50" t="n">
        <v>2</v>
      </c>
      <c r="B5" s="51" t="inlineStr">
        <is>
          <t>В колонке «Класс техники» выберите значение из выпадающего списка. Интервалы ТО-1/ТО-2/ТО-3 подставятся сами из листа «Справочник» (усреднённые ориентиры).</t>
        </is>
      </c>
    </row>
    <row r="6" ht="30" customHeight="1">
      <c r="A6" s="48" t="n">
        <v>3</v>
      </c>
      <c r="B6" s="49" t="inlineStr">
        <is>
          <t>Укажите дату и тип последнего ТО и условия эксплуатации. В тяжёлых условиях (пыль, мороз ниже -20, работа на пределе) интервал автоматически сокращается на 25%.</t>
        </is>
      </c>
    </row>
    <row r="7" ht="30" customHeight="1">
      <c r="A7" s="50" t="n">
        <v>4</v>
      </c>
      <c r="B7" s="51" t="inlineStr">
        <is>
          <t>Лист «График» заполняется сам. Ваше дело — обновлять «Наработку сейчас» и в ячейке D3 задать среднюю наработку в сутки, чтобы считалась ориентировочная дата ТО.</t>
        </is>
      </c>
    </row>
    <row r="8" ht="30" customHeight="1">
      <c r="A8" s="48" t="n">
        <v>5</v>
      </c>
      <c r="B8" s="49" t="inlineStr">
        <is>
          <t>Статус ставится формулой: «План» — время есть, «Скоро» — вошли в окно -10%, «Просрочено» — красным. Сделали ТО — поставьте «Выполнено» в последней колонке.</t>
        </is>
      </c>
    </row>
    <row r="9" ht="30" customHeight="1">
      <c r="A9" s="50" t="n">
        <v>6</v>
      </c>
      <c r="B9" s="51" t="inlineStr">
        <is>
          <t>Лист «Журнал работ»: одна строка на каждое событие — ТО, ремонт, заправку, дефект. Приоритет A — угроза безопасности, B — падает производительность, C — до планового ТО.</t>
        </is>
      </c>
    </row>
    <row r="10" ht="30" customHeight="1">
      <c r="A10" s="48" t="n">
        <v>7</v>
      </c>
      <c r="B10" s="49" t="inlineStr">
        <is>
          <t>Лист «Отчёт руководству» считается сам по журналу. Задайте период сверху и раз в месяц показывайте пять цифр: доля плановых работ, просроченные ТО, затраты, простой, доступность.</t>
        </is>
      </c>
    </row>
    <row r="11" ht="30" customHeight="1">
      <c r="A11" s="50" t="n">
        <v>8</v>
      </c>
      <c r="B11" s="51" t="inlineStr">
        <is>
          <t>Печать настроена: A4 альбом, шапка повторяется на каждой странице. Ctrl+P и подшивайте в папку, если требуется бумажный экземпляр.</t>
        </is>
      </c>
    </row>
    <row r="13" ht="30" customHeight="1">
      <c r="B13" s="52" t="inlineStr">
        <is>
          <t>Интервалы в «Справочнике» — усреднённые ориентиры для старта. Когда найдёте регламент производителя своей модели, впишите его числа в «Справочник» — весь график пересчитается.</t>
        </is>
      </c>
    </row>
    <row r="15">
      <c r="B15" s="52" t="inlineStr">
        <is>
          <t>Строки-примеры выделены серым курсивом. Удалите примеры перед работой — формулы останутся.</t>
        </is>
      </c>
    </row>
    <row r="17">
      <c r="B17" s="53" t="inlineStr">
        <is>
          <t>Этот журнал может вестись сам — голосом из чата. Приложение «Бортовой»:</t>
        </is>
      </c>
    </row>
    <row r="18">
      <c r="B18" s="54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8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5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5" t="inlineStr">
        <is>
          <t>Ситуация</t>
        </is>
      </c>
      <c r="B6" s="5" t="inlineStr">
        <is>
          <t>Что происходит в этом файле</t>
        </is>
      </c>
      <c r="C6" s="5" t="inlineStr">
        <is>
          <t>Что происходит в Бортовом</t>
        </is>
      </c>
    </row>
    <row r="7" ht="32" customHeight="1">
      <c r="A7" s="55" t="inlineStr">
        <is>
          <t>Водитель сообщил наработку из поля</t>
        </is>
      </c>
      <c r="B7" s="18" t="inlineStr">
        <is>
          <t>Позвонил или написал в мессенджер, инженер переписывает в таблицу вечером</t>
        </is>
      </c>
      <c r="C7" s="56" t="inlineStr">
        <is>
          <t>Сказал голосом в чат машины — запись встала в журнал сразу</t>
        </is>
      </c>
    </row>
    <row r="8" ht="32" customHeight="1">
      <c r="A8" s="57" t="inlineStr">
        <is>
          <t>Подошёл срок ТО</t>
        </is>
      </c>
      <c r="B8" s="14" t="inlineStr">
        <is>
          <t>Файл молчит, пока его не откроют и не посмотрят колонку статуса</t>
        </is>
      </c>
      <c r="C8" s="58" t="inlineStr">
        <is>
          <t>Приходит сообщение в чат машины за 25–50 моточасов до срока</t>
        </is>
      </c>
    </row>
    <row r="9" ht="32" customHeight="1">
      <c r="A9" s="55" t="inlineStr">
        <is>
          <t>Дефект с фотографией</t>
        </is>
      </c>
      <c r="B9" s="18" t="inlineStr">
        <is>
          <t>Фото остаётся в телефоне или в переписке, в строке только описание словами</t>
        </is>
      </c>
      <c r="C9" s="56" t="inlineStr">
        <is>
          <t>Фото прикреплено к записи о дефекте и остаётся в журнале машины</t>
        </is>
      </c>
    </row>
    <row r="10" ht="32" customHeight="1">
      <c r="A10" s="57" t="inlineStr">
        <is>
          <t>Инженер уволился или в отпуске</t>
        </is>
      </c>
      <c r="B10" s="14" t="inlineStr">
        <is>
          <t>Файл лежит на его компьютере, актуальную версию ищут по почте</t>
        </is>
      </c>
      <c r="C10" s="58" t="inlineStr">
        <is>
          <t>Данные в общей базе, доступ у всех, кому его дали</t>
        </is>
      </c>
    </row>
    <row r="11" ht="32" customHeight="1">
      <c r="A11" s="55" t="inlineStr">
        <is>
          <t>Руководитель просит сводку по парку</t>
        </is>
      </c>
      <c r="B11" s="18" t="inlineStr">
        <is>
          <t>Инженер собирает её вручную и присылает файл, к вечеру он устарел</t>
        </is>
      </c>
      <c r="C11" s="56" t="inlineStr">
        <is>
          <t>Руководитель открывает кабинет и видит текущее состояние сам</t>
        </is>
      </c>
    </row>
    <row r="12" ht="32" customHeight="1">
      <c r="A12" s="57" t="inlineStr">
        <is>
          <t>Спор: кто сказал 6420 моточасов</t>
        </is>
      </c>
      <c r="B12" s="14" t="inlineStr">
        <is>
          <t>В ячейке только число, автора и время внесения не видно</t>
        </is>
      </c>
      <c r="C12" s="58" t="inlineStr">
        <is>
          <t>У записи есть автор, время, исходное голосовое и фото</t>
        </is>
      </c>
    </row>
    <row r="13" ht="32" customHeight="1">
      <c r="A13" s="55" t="inlineStr">
        <is>
          <t>30 машин и три гаража</t>
        </is>
      </c>
      <c r="B13" s="18" t="inlineStr">
        <is>
          <t>Файлы расходятся по копиям, кто-то правит устаревшую версию</t>
        </is>
      </c>
      <c r="C13" s="56" t="inlineStr">
        <is>
          <t>Одна база на организацию, у каждой машины свой чат</t>
        </is>
      </c>
    </row>
    <row r="15">
      <c r="A15" s="59" t="inlineStr">
        <is>
          <t>Сколько стоит вести таблицу руками</t>
        </is>
      </c>
    </row>
    <row r="16">
      <c r="A16" s="38" t="inlineStr">
        <is>
          <t>Цифры подставьте свои — формулы открыты.</t>
        </is>
      </c>
    </row>
    <row r="17" ht="22" customHeight="1">
      <c r="A17" s="18" t="inlineStr">
        <is>
          <t>Машин в парке</t>
        </is>
      </c>
      <c r="B17" s="60" t="n">
        <v>15</v>
      </c>
    </row>
    <row r="18" ht="22" customHeight="1">
      <c r="A18" s="18" t="inlineStr">
        <is>
          <t>Минут на одну машину в неделю: собрать и внести данные</t>
        </is>
      </c>
      <c r="B18" s="60" t="n">
        <v>10</v>
      </c>
    </row>
    <row r="19" ht="22" customHeight="1">
      <c r="A19" s="18" t="inlineStr">
        <is>
          <t>Ставка инженера, ₽ в час</t>
        </is>
      </c>
      <c r="B19" s="60" t="n">
        <v>600</v>
      </c>
    </row>
    <row r="20" ht="22" customHeight="1">
      <c r="A20" s="18" t="inlineStr">
        <is>
          <t>Потерянных записей в месяц</t>
        </is>
      </c>
      <c r="B20" s="60" t="n">
        <v>3</v>
      </c>
    </row>
    <row r="22" ht="24" customHeight="1">
      <c r="A22" s="61" t="inlineStr">
        <is>
          <t>Часов в год на ведение таблицы</t>
        </is>
      </c>
      <c r="B22" s="62">
        <f>ROUND($B$17*$B$18*52/60,0)</f>
        <v/>
      </c>
    </row>
    <row r="23" ht="24" customHeight="1">
      <c r="A23" s="61" t="inlineStr">
        <is>
          <t>Это стоит в год</t>
        </is>
      </c>
      <c r="B23" s="63">
        <f>ROUND($B$17*$B$18*52/60*$B$19,0)</f>
        <v/>
      </c>
    </row>
    <row r="24" ht="24" customHeight="1">
      <c r="A24" s="61" t="inlineStr">
        <is>
          <t>Записей без источника за год</t>
        </is>
      </c>
      <c r="B24" s="6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52" t="inlineStr">
        <is>
          <t>Наведите камеру — приложение бесплатно, iOS и Android</t>
        </is>
      </c>
    </row>
    <row r="34" ht="15" customHeight="1"/>
    <row r="35" ht="15" customHeight="1">
      <c r="E35" s="54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38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5" t="inlineStr">
        <is>
          <t>Класс техники</t>
        </is>
      </c>
      <c r="B4" s="5" t="inlineStr">
        <is>
          <t>ТО-1</t>
        </is>
      </c>
      <c r="C4" s="5" t="inlineStr">
        <is>
          <t>ТО-2</t>
        </is>
      </c>
      <c r="D4" s="5" t="inlineStr">
        <is>
          <t>ТО-3</t>
        </is>
      </c>
      <c r="E4" s="5" t="inlineStr">
        <is>
          <t>Как в регламенте</t>
        </is>
      </c>
      <c r="F4" s="5" t="inlineStr">
        <is>
          <t>Единица</t>
        </is>
      </c>
    </row>
    <row r="5">
      <c r="A5" s="18" t="inlineStr">
        <is>
          <t>Экскаватор гусеничный</t>
        </is>
      </c>
      <c r="B5" s="20" t="n">
        <v>50</v>
      </c>
      <c r="C5" s="20" t="n">
        <v>250</v>
      </c>
      <c r="D5" s="20" t="n">
        <v>500</v>
      </c>
      <c r="E5" s="18" t="inlineStr">
        <is>
          <t>ТО-1 каждые 50-100 м/ч, ТО-2 250 м/ч, ТО-3 500 м/ч</t>
        </is>
      </c>
      <c r="F5" s="18" t="inlineStr">
        <is>
          <t>м/ч</t>
        </is>
      </c>
    </row>
    <row r="6">
      <c r="A6" s="14" t="inlineStr">
        <is>
          <t>Бульдозер</t>
        </is>
      </c>
      <c r="B6" s="16" t="n">
        <v>50</v>
      </c>
      <c r="C6" s="16" t="n">
        <v>250</v>
      </c>
      <c r="D6" s="16" t="n">
        <v>1000</v>
      </c>
      <c r="E6" s="14" t="inlineStr">
        <is>
          <t>ТО-1 50-100 м/ч, ТО-2 250 м/ч, ТО-3 1000 м/ч</t>
        </is>
      </c>
      <c r="F6" s="14" t="inlineStr">
        <is>
          <t>м/ч</t>
        </is>
      </c>
    </row>
    <row r="7">
      <c r="A7" s="18" t="inlineStr">
        <is>
          <t>Погрузчик фронтальный</t>
        </is>
      </c>
      <c r="B7" s="20" t="n">
        <v>50</v>
      </c>
      <c r="C7" s="20" t="n">
        <v>250</v>
      </c>
      <c r="D7" s="20" t="n">
        <v>500</v>
      </c>
      <c r="E7" s="18" t="inlineStr">
        <is>
          <t>ТО-1 50 м/ч, ТО-2 250 м/ч, ТО-3 500 м/ч</t>
        </is>
      </c>
      <c r="F7" s="18" t="inlineStr">
        <is>
          <t>м/ч</t>
        </is>
      </c>
    </row>
    <row r="8">
      <c r="A8" s="14" t="inlineStr">
        <is>
          <t>Автокран</t>
        </is>
      </c>
      <c r="B8" s="16" t="n">
        <v>50</v>
      </c>
      <c r="C8" s="16" t="n">
        <v>250</v>
      </c>
      <c r="D8" s="16" t="n">
        <v>750</v>
      </c>
      <c r="E8" s="14" t="inlineStr">
        <is>
          <t>ТО-1 50 м/ч, ТО-2 250 м/ч, ТО-3 750-1000 м/ч</t>
        </is>
      </c>
      <c r="F8" s="14" t="inlineStr">
        <is>
          <t>м/ч</t>
        </is>
      </c>
    </row>
    <row r="9">
      <c r="A9" s="18" t="inlineStr">
        <is>
          <t>Грузовик / самосвал</t>
        </is>
      </c>
      <c r="B9" s="20" t="n">
        <v>10000</v>
      </c>
      <c r="C9" s="20" t="n">
        <v>20000</v>
      </c>
      <c r="D9" s="20" t="n">
        <v>40000</v>
      </c>
      <c r="E9" s="18" t="inlineStr">
        <is>
          <t>ТО-1 10 000 км или 250 м/ч, ТО-2 20 000 км или 500 м/ч, ТО-3 40 000 км или 1000 м/ч</t>
        </is>
      </c>
      <c r="F9" s="18" t="inlineStr">
        <is>
          <t>км</t>
        </is>
      </c>
    </row>
    <row r="10">
      <c r="A10" s="14" t="inlineStr">
        <is>
          <t>Трактор колёсный</t>
        </is>
      </c>
      <c r="B10" s="16" t="n">
        <v>50</v>
      </c>
      <c r="C10" s="16" t="n">
        <v>250</v>
      </c>
      <c r="D10" s="16" t="n">
        <v>1000</v>
      </c>
      <c r="E10" s="14" t="inlineStr">
        <is>
          <t>ТО-1 50-125 м/ч, ТО-2 250-500 м/ч, ТО-3 1000 м/ч</t>
        </is>
      </c>
      <c r="F10" s="14" t="inlineStr">
        <is>
          <t>м/ч</t>
        </is>
      </c>
    </row>
    <row r="12">
      <c r="A12" s="59" t="inlineStr">
        <is>
          <t>Условия эксплуатации и коэффициент интервала</t>
        </is>
      </c>
    </row>
    <row r="13">
      <c r="A13" s="18" t="inlineStr">
        <is>
          <t>Нормальные</t>
        </is>
      </c>
      <c r="B13" s="65" t="n">
        <v>1</v>
      </c>
    </row>
    <row r="14">
      <c r="A14" s="18" t="inlineStr">
        <is>
          <t>Тяжёлые</t>
        </is>
      </c>
      <c r="B14" s="65" t="n">
        <v>0.75</v>
      </c>
    </row>
    <row r="17">
      <c r="A17" s="59" t="inlineStr">
        <is>
          <t>Приоритеты ремонтов</t>
        </is>
      </c>
    </row>
    <row r="18">
      <c r="A18" s="18" t="inlineStr">
        <is>
          <t>A</t>
        </is>
      </c>
      <c r="B18" s="53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18" t="inlineStr">
        <is>
          <t>B</t>
        </is>
      </c>
      <c r="B19" s="53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18" t="inlineStr">
        <is>
          <t>C</t>
        </is>
      </c>
      <c r="B20" s="53" t="inlineStr">
        <is>
          <t>Отложить до планового ТО: косметика (царапина, датчик температуры в кабине)</t>
        </is>
      </c>
    </row>
    <row r="23">
      <c r="A23" s="59" t="inlineStr">
        <is>
          <t>Типы событий</t>
        </is>
      </c>
    </row>
    <row r="24">
      <c r="A24" s="18" t="inlineStr">
        <is>
          <t>ТО-1</t>
        </is>
      </c>
      <c r="B24" s="53" t="n"/>
    </row>
    <row r="25">
      <c r="A25" s="18" t="inlineStr">
        <is>
          <t>ТО-2</t>
        </is>
      </c>
      <c r="B25" s="53" t="n"/>
    </row>
    <row r="26">
      <c r="A26" s="18" t="inlineStr">
        <is>
          <t>ТО-3</t>
        </is>
      </c>
      <c r="B26" s="53" t="n"/>
    </row>
    <row r="27">
      <c r="A27" s="18" t="inlineStr">
        <is>
          <t>СО (сезонное)</t>
        </is>
      </c>
      <c r="B27" s="53" t="n"/>
    </row>
    <row r="28">
      <c r="A28" s="18" t="inlineStr">
        <is>
          <t>Ремонт</t>
        </is>
      </c>
      <c r="B28" s="53" t="n"/>
    </row>
    <row r="29">
      <c r="A29" s="18" t="inlineStr">
        <is>
          <t>Заправка</t>
        </is>
      </c>
      <c r="B29" s="53" t="n"/>
    </row>
    <row r="30">
      <c r="A30" s="18" t="inlineStr">
        <is>
          <t>Дефект</t>
        </is>
      </c>
      <c r="B30" s="53" t="n"/>
    </row>
    <row r="31">
      <c r="A31" s="18" t="inlineStr">
        <is>
          <t>Осмотр</t>
        </is>
      </c>
      <c r="B31" s="53" t="n"/>
    </row>
    <row r="34">
      <c r="A34" s="59" t="inlineStr">
        <is>
          <t>Статусы</t>
        </is>
      </c>
    </row>
    <row r="35">
      <c r="A35" s="18" t="inlineStr">
        <is>
          <t>Запланировано</t>
        </is>
      </c>
      <c r="B35" s="53" t="n"/>
    </row>
    <row r="36">
      <c r="A36" s="18" t="inlineStr">
        <is>
          <t>В работе</t>
        </is>
      </c>
      <c r="B36" s="53" t="n"/>
    </row>
    <row r="37">
      <c r="A37" s="18" t="inlineStr">
        <is>
          <t>Выполнено</t>
        </is>
      </c>
      <c r="B37" s="53" t="n"/>
    </row>
    <row r="38">
      <c r="A38" s="18" t="inlineStr">
        <is>
          <t>Просрочено</t>
        </is>
      </c>
      <c r="B38" s="53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