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drawings/drawing1.xml" ContentType="application/vnd.openxmlformats-officedocument.drawing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Наработка за месяц" sheetId="1" state="visible" r:id="rId1"/>
    <sheet name="Прогноз ТО" sheetId="2" state="visible" r:id="rId2"/>
    <sheet name="Как пользоваться" sheetId="3" state="visible" r:id="rId3"/>
    <sheet name="Где Excel заканчивается" sheetId="4" state="visible" r:id="rId4"/>
    <sheet name="Справочник" sheetId="5" state="visible" r:id="rId5"/>
  </sheets>
  <definedNames>
    <definedName name="_xlnm.Print_Titles" localSheetId="0">'Наработка за месяц'!$8:$8</definedName>
    <definedName name="_xlnm.Print_Titles" localSheetId="1">'Прогноз ТО'!$4:$4</definedName>
    <definedName name="_xlnm.Print_Titles" localSheetId="4">'Справочник'!$4:$4</definedName>
  </definedNames>
  <calcPr calcId="124519" fullCalcOnLoad="1"/>
</workbook>
</file>

<file path=xl/styles.xml><?xml version="1.0" encoding="utf-8"?>
<styleSheet xmlns="http://schemas.openxmlformats.org/spreadsheetml/2006/main">
  <numFmts count="4">
    <numFmt numFmtId="164" formatCode="# ##0"/>
    <numFmt numFmtId="165" formatCode="DD.MM.YYYY"/>
    <numFmt numFmtId="166" formatCode="# ##0.0"/>
    <numFmt numFmtId="167" formatCode="# ##0 &quot;Р&quot;"/>
  </numFmts>
  <fonts count="16">
    <font>
      <name val="Calibri"/>
      <family val="2"/>
      <color theme="1"/>
      <sz val="11"/>
      <scheme val="minor"/>
    </font>
    <font>
      <name val="Arial"/>
      <b val="1"/>
      <color rgb="000F1F2E"/>
      <sz val="18"/>
    </font>
    <font>
      <name val="Arial"/>
      <color rgb="005B6B7B"/>
      <sz val="11"/>
    </font>
    <font>
      <name val="Arial"/>
      <b val="1"/>
      <color rgb="002563EB"/>
      <sz val="11"/>
    </font>
    <font>
      <name val="Arial"/>
      <i val="1"/>
      <color rgb="008B98A5"/>
      <sz val="11"/>
    </font>
    <font>
      <name val="Arial"/>
      <color rgb="000F1F2E"/>
      <sz val="11"/>
    </font>
    <font>
      <name val="Arial"/>
      <color rgb="008B98A5"/>
      <sz val="9"/>
    </font>
    <font>
      <name val="Arial"/>
      <color rgb="002563EB"/>
      <sz val="9"/>
      <u val="single"/>
    </font>
    <font>
      <name val="Arial"/>
      <b val="1"/>
      <color rgb="00FFFFFF"/>
      <sz val="11"/>
    </font>
    <font>
      <name val="Arial"/>
      <i val="1"/>
      <color rgb="008B98A5"/>
      <sz val="10"/>
    </font>
    <font>
      <name val="Arial"/>
      <i val="1"/>
      <color rgb="002563EB"/>
      <sz val="10"/>
      <u val="single"/>
    </font>
    <font>
      <name val="Arial"/>
      <color rgb="002563EB"/>
      <sz val="11"/>
      <u val="single"/>
    </font>
    <font>
      <name val="Arial"/>
      <b val="1"/>
      <color rgb="000F1F2E"/>
      <sz val="11"/>
    </font>
    <font>
      <name val="Arial"/>
      <color rgb="0022364A"/>
      <sz val="11"/>
    </font>
    <font>
      <name val="Arial"/>
      <b val="1"/>
      <color rgb="000F1F2E"/>
      <sz val="13"/>
    </font>
    <font>
      <name val="Arial"/>
      <b val="1"/>
      <color rgb="002563EB"/>
      <sz val="12"/>
    </font>
  </fonts>
  <fills count="5">
    <fill>
      <patternFill/>
    </fill>
    <fill>
      <patternFill patternType="gray125"/>
    </fill>
    <fill>
      <patternFill patternType="solid">
        <fgColor rgb="00F6F8FA"/>
      </patternFill>
    </fill>
    <fill>
      <patternFill patternType="solid">
        <fgColor rgb="000F1F2E"/>
      </patternFill>
    </fill>
    <fill>
      <patternFill patternType="solid">
        <fgColor rgb="00FFF4CC"/>
      </patternFill>
    </fill>
  </fills>
  <borders count="2">
    <border>
      <left/>
      <right/>
      <top/>
      <bottom/>
      <diagonal/>
    </border>
    <border>
      <left style="thin">
        <color rgb="00E8ECF0"/>
      </left>
      <right style="thin">
        <color rgb="00E8ECF0"/>
      </right>
      <top style="thin">
        <color rgb="00E8ECF0"/>
      </top>
      <bottom style="thin">
        <color rgb="00E8ECF0"/>
      </bottom>
    </border>
  </borders>
  <cellStyleXfs count="1">
    <xf numFmtId="0" fontId="0" fillId="0" borderId="0"/>
  </cellStyleXfs>
  <cellXfs count="61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 wrapText="1"/>
    </xf>
    <xf numFmtId="0" fontId="3" fillId="2" borderId="1" applyAlignment="1" pivotButton="0" quotePrefix="0" xfId="0">
      <alignment horizontal="right" vertical="center"/>
    </xf>
    <xf numFmtId="0" fontId="4" fillId="0" borderId="1" applyAlignment="1" pivotButton="0" quotePrefix="0" xfId="0">
      <alignment horizontal="center" vertical="center"/>
    </xf>
    <xf numFmtId="0" fontId="5" fillId="0" borderId="1" applyAlignment="1" pivotButton="0" quotePrefix="0" xfId="0">
      <alignment horizontal="center" vertical="center"/>
    </xf>
    <xf numFmtId="164" fontId="4" fillId="0" borderId="1" applyAlignment="1" pivotButton="0" quotePrefix="0" xfId="0">
      <alignment horizontal="center" vertical="center"/>
    </xf>
    <xf numFmtId="164" fontId="5" fillId="0" borderId="1" applyAlignment="1" pivotButton="0" quotePrefix="0" xfId="0">
      <alignment horizontal="center" vertical="center"/>
    </xf>
    <xf numFmtId="0" fontId="3" fillId="0" borderId="0" applyAlignment="1" pivotButton="0" quotePrefix="0" xfId="0">
      <alignment horizontal="right" vertical="center"/>
    </xf>
    <xf numFmtId="165" fontId="0" fillId="2" borderId="1" applyAlignment="1" pivotButton="0" quotePrefix="0" xfId="0">
      <alignment horizontal="center" vertical="center"/>
    </xf>
    <xf numFmtId="0" fontId="2" fillId="0" borderId="0" pivotButton="0" quotePrefix="0" xfId="0"/>
    <xf numFmtId="0" fontId="6" fillId="0" borderId="0" applyAlignment="1" pivotButton="0" quotePrefix="0" xfId="0">
      <alignment horizontal="right" vertical="center"/>
    </xf>
    <xf numFmtId="0" fontId="7" fillId="0" borderId="0" applyAlignment="1" pivotButton="0" quotePrefix="0" xfId="0">
      <alignment horizontal="left" vertical="center"/>
    </xf>
    <xf numFmtId="0" fontId="8" fillId="3" borderId="1" applyAlignment="1" pivotButton="0" quotePrefix="0" xfId="0">
      <alignment horizontal="center" vertical="center" wrapText="1"/>
    </xf>
    <xf numFmtId="165" fontId="5" fillId="0" borderId="1" applyAlignment="1" pivotButton="0" quotePrefix="0" xfId="0">
      <alignment horizontal="left" vertical="center" wrapText="1"/>
    </xf>
    <xf numFmtId="166" fontId="4" fillId="0" borderId="1" applyAlignment="1" pivotButton="0" quotePrefix="0" xfId="0">
      <alignment horizontal="center" vertical="center"/>
    </xf>
    <xf numFmtId="166" fontId="5" fillId="0" borderId="1" applyAlignment="1" pivotButton="0" quotePrefix="0" xfId="0">
      <alignment horizontal="center" vertical="center"/>
    </xf>
    <xf numFmtId="165" fontId="5" fillId="2" borderId="1" applyAlignment="1" pivotButton="0" quotePrefix="0" xfId="0">
      <alignment horizontal="left" vertical="center" wrapText="1"/>
    </xf>
    <xf numFmtId="166" fontId="4" fillId="2" borderId="1" applyAlignment="1" pivotButton="0" quotePrefix="0" xfId="0">
      <alignment horizontal="center" vertical="center"/>
    </xf>
    <xf numFmtId="166" fontId="5" fillId="2" borderId="1" applyAlignment="1" pivotButton="0" quotePrefix="0" xfId="0">
      <alignment horizontal="center" vertical="center"/>
    </xf>
    <xf numFmtId="166" fontId="3" fillId="2" borderId="1" applyAlignment="1" pivotButton="0" quotePrefix="0" xfId="0">
      <alignment horizontal="center" vertical="center"/>
    </xf>
    <xf numFmtId="1" fontId="3" fillId="2" borderId="1" applyAlignment="1" pivotButton="0" quotePrefix="0" xfId="0">
      <alignment horizontal="center" vertical="center"/>
    </xf>
    <xf numFmtId="164" fontId="3" fillId="2" borderId="1" applyAlignment="1" pivotButton="0" quotePrefix="0" xfId="0">
      <alignment horizontal="center" vertical="center"/>
    </xf>
    <xf numFmtId="0" fontId="9" fillId="0" borderId="0" applyAlignment="1" pivotButton="0" quotePrefix="0" xfId="0">
      <alignment horizontal="left" vertical="top" wrapText="1"/>
    </xf>
    <xf numFmtId="0" fontId="4" fillId="0" borderId="1" applyAlignment="1" pivotButton="0" quotePrefix="0" xfId="0">
      <alignment horizontal="left" vertical="center" wrapText="1"/>
    </xf>
    <xf numFmtId="164" fontId="4" fillId="0" borderId="1" applyAlignment="1" pivotButton="0" quotePrefix="0" xfId="0">
      <alignment horizontal="left" vertical="center" wrapText="1"/>
    </xf>
    <xf numFmtId="166" fontId="4" fillId="0" borderId="1" applyAlignment="1" pivotButton="0" quotePrefix="0" xfId="0">
      <alignment horizontal="left" vertical="center" wrapText="1"/>
    </xf>
    <xf numFmtId="1" fontId="4" fillId="0" borderId="1" applyAlignment="1" pivotButton="0" quotePrefix="0" xfId="0">
      <alignment horizontal="left" vertical="center" wrapText="1"/>
    </xf>
    <xf numFmtId="165" fontId="4" fillId="0" borderId="1" applyAlignment="1" pivotButton="0" quotePrefix="0" xfId="0">
      <alignment horizontal="left" vertical="center" wrapText="1"/>
    </xf>
    <xf numFmtId="0" fontId="4" fillId="2" borderId="1" applyAlignment="1" pivotButton="0" quotePrefix="0" xfId="0">
      <alignment horizontal="left" vertical="center" wrapText="1"/>
    </xf>
    <xf numFmtId="164" fontId="4" fillId="2" borderId="1" applyAlignment="1" pivotButton="0" quotePrefix="0" xfId="0">
      <alignment horizontal="left" vertical="center" wrapText="1"/>
    </xf>
    <xf numFmtId="166" fontId="4" fillId="2" borderId="1" applyAlignment="1" pivotButton="0" quotePrefix="0" xfId="0">
      <alignment horizontal="left" vertical="center" wrapText="1"/>
    </xf>
    <xf numFmtId="1" fontId="4" fillId="2" borderId="1" applyAlignment="1" pivotButton="0" quotePrefix="0" xfId="0">
      <alignment horizontal="left" vertical="center" wrapText="1"/>
    </xf>
    <xf numFmtId="165" fontId="4" fillId="2" borderId="1" applyAlignment="1" pivotButton="0" quotePrefix="0" xfId="0">
      <alignment horizontal="left" vertical="center" wrapText="1"/>
    </xf>
    <xf numFmtId="0" fontId="5" fillId="2" borderId="1" applyAlignment="1" pivotButton="0" quotePrefix="0" xfId="0">
      <alignment horizontal="left" vertical="center" wrapText="1"/>
    </xf>
    <xf numFmtId="164" fontId="5" fillId="2" borderId="1" applyAlignment="1" pivotButton="0" quotePrefix="0" xfId="0">
      <alignment horizontal="left" vertical="center" wrapText="1"/>
    </xf>
    <xf numFmtId="166" fontId="5" fillId="2" borderId="1" applyAlignment="1" pivotButton="0" quotePrefix="0" xfId="0">
      <alignment horizontal="left" vertical="center" wrapText="1"/>
    </xf>
    <xf numFmtId="1" fontId="5" fillId="2" borderId="1" applyAlignment="1" pivotButton="0" quotePrefix="0" xfId="0">
      <alignment horizontal="left" vertical="center" wrapText="1"/>
    </xf>
    <xf numFmtId="0" fontId="5" fillId="0" borderId="1" applyAlignment="1" pivotButton="0" quotePrefix="0" xfId="0">
      <alignment horizontal="left" vertical="center" wrapText="1"/>
    </xf>
    <xf numFmtId="164" fontId="5" fillId="0" borderId="1" applyAlignment="1" pivotButton="0" quotePrefix="0" xfId="0">
      <alignment horizontal="left" vertical="center" wrapText="1"/>
    </xf>
    <xf numFmtId="166" fontId="5" fillId="0" borderId="1" applyAlignment="1" pivotButton="0" quotePrefix="0" xfId="0">
      <alignment horizontal="left" vertical="center" wrapText="1"/>
    </xf>
    <xf numFmtId="1" fontId="5" fillId="0" borderId="1" applyAlignment="1" pivotButton="0" quotePrefix="0" xfId="0">
      <alignment horizontal="left" vertical="center" wrapText="1"/>
    </xf>
    <xf numFmtId="0" fontId="10" fillId="0" borderId="0" applyAlignment="1" pivotButton="0" quotePrefix="0" xfId="0">
      <alignment horizontal="left" vertical="center" wrapText="1"/>
    </xf>
    <xf numFmtId="0" fontId="3" fillId="0" borderId="1" applyAlignment="1" pivotButton="0" quotePrefix="0" xfId="0">
      <alignment horizontal="center" vertical="center"/>
    </xf>
    <xf numFmtId="0" fontId="5" fillId="0" borderId="1" applyAlignment="1" pivotButton="0" quotePrefix="0" xfId="0">
      <alignment horizontal="left" vertical="top" wrapText="1"/>
    </xf>
    <xf numFmtId="0" fontId="3" fillId="2" borderId="1" applyAlignment="1" pivotButton="0" quotePrefix="0" xfId="0">
      <alignment horizontal="center" vertical="center"/>
    </xf>
    <xf numFmtId="0" fontId="5" fillId="2" borderId="1" applyAlignment="1" pivotButton="0" quotePrefix="0" xfId="0">
      <alignment horizontal="left" vertical="top" wrapText="1"/>
    </xf>
    <xf numFmtId="0" fontId="2" fillId="0" borderId="0" applyAlignment="1" pivotButton="0" quotePrefix="0" xfId="0">
      <alignment horizontal="left" vertical="top" wrapText="1"/>
    </xf>
    <xf numFmtId="0" fontId="5" fillId="0" borderId="0" applyAlignment="1" pivotButton="0" quotePrefix="0" xfId="0">
      <alignment horizontal="left" vertical="center" wrapText="1"/>
    </xf>
    <xf numFmtId="0" fontId="11" fillId="0" borderId="0" applyAlignment="1" pivotButton="0" quotePrefix="0" xfId="0">
      <alignment horizontal="left" vertical="center" wrapText="1"/>
    </xf>
    <xf numFmtId="0" fontId="12" fillId="0" borderId="1" applyAlignment="1" pivotButton="0" quotePrefix="0" xfId="0">
      <alignment horizontal="left" vertical="center" wrapText="1"/>
    </xf>
    <xf numFmtId="0" fontId="13" fillId="0" borderId="1" applyAlignment="1" pivotButton="0" quotePrefix="0" xfId="0">
      <alignment horizontal="left" vertical="center" wrapText="1"/>
    </xf>
    <xf numFmtId="0" fontId="12" fillId="2" borderId="1" applyAlignment="1" pivotButton="0" quotePrefix="0" xfId="0">
      <alignment horizontal="left" vertical="center" wrapText="1"/>
    </xf>
    <xf numFmtId="0" fontId="13" fillId="2" borderId="1" applyAlignment="1" pivotButton="0" quotePrefix="0" xfId="0">
      <alignment horizontal="left" vertical="center" wrapText="1"/>
    </xf>
    <xf numFmtId="0" fontId="14" fillId="0" borderId="0" pivotButton="0" quotePrefix="0" xfId="0"/>
    <xf numFmtId="1" fontId="3" fillId="4" borderId="1" applyAlignment="1" pivotButton="0" quotePrefix="0" xfId="0">
      <alignment horizontal="center" vertical="center"/>
    </xf>
    <xf numFmtId="0" fontId="3" fillId="2" borderId="1" applyAlignment="1" pivotButton="0" quotePrefix="0" xfId="0">
      <alignment horizontal="left" vertical="center" wrapText="1"/>
    </xf>
    <xf numFmtId="166" fontId="15" fillId="2" borderId="1" applyAlignment="1" pivotButton="0" quotePrefix="0" xfId="0">
      <alignment horizontal="center" vertical="center"/>
    </xf>
    <xf numFmtId="167" fontId="15" fillId="2" borderId="1" applyAlignment="1" pivotButton="0" quotePrefix="0" xfId="0">
      <alignment horizontal="center" vertical="center"/>
    </xf>
    <xf numFmtId="164" fontId="15" fillId="2" borderId="1" applyAlignment="1" pivotButton="0" quotePrefix="0" xfId="0">
      <alignment horizontal="center" vertical="center"/>
    </xf>
    <xf numFmtId="2" fontId="5" fillId="0" borderId="0" applyAlignment="1" pivotButton="0" quotePrefix="0" xfId="0">
      <alignment horizontal="left" vertical="center" wrapText="1"/>
    </xf>
  </cellXfs>
  <cellStyles count="1">
    <cellStyle name="Normal" xfId="0" builtinId="0" hidden="0"/>
  </cellStyles>
  <dxfs count="3">
    <dxf>
      <font>
        <name val="Arial"/>
        <b val="1"/>
        <color rgb="00B3402E"/>
        <sz val="11"/>
      </font>
      <fill>
        <patternFill patternType="solid">
          <fgColor rgb="00FAF1EF"/>
        </patternFill>
      </fill>
    </dxf>
    <dxf>
      <font>
        <name val="Arial"/>
        <b val="1"/>
        <color rgb="002563EB"/>
        <sz val="11"/>
      </font>
    </dxf>
    <dxf>
      <fill>
        <patternFill patternType="solid">
          <fgColor rgb="00FAF1EF"/>
        </patternFill>
      </fill>
    </dxf>
  </dxf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 /><Relationship Type="http://schemas.openxmlformats.org/officeDocument/2006/relationships/image" Target="/xl/media/image2.png" Id="rId2" /><Relationship Type="http://schemas.openxmlformats.org/officeDocument/2006/relationships/image" Target="/xl/media/image3.png" Id="rId3" /></Relationships>
</file>

<file path=xl/drawings/drawing1.xml><?xml version="1.0" encoding="utf-8"?>
<wsDr xmlns:a="http://schemas.openxmlformats.org/drawingml/2006/main" xmlns:r="http://schemas.openxmlformats.org/officeDocument/2006/relationships" xmlns="http://schemas.openxmlformats.org/drawingml/2006/spreadsheetDrawing">
  <oneCellAnchor>
    <from>
      <col>0</col>
      <colOff>0</colOff>
      <row>25</row>
      <rowOff>0</rowOff>
    </from>
    <ext cx="1847850" cy="4000500"/>
    <pic>
      <nvPicPr>
        <cNvPr id="1" name="Image 1" descr="Picture"/>
        <cNvPicPr/>
      </nvPicPr>
      <blipFill>
        <a:blip cstate="print" r:embed="rId1"/>
        <a:stretch>
          <a:fillRect/>
        </a:stretch>
      </blipFill>
      <spPr>
        <a:prstGeom prst="rect"/>
      </spPr>
    </pic>
    <clientData/>
  </oneCellAnchor>
  <oneCellAnchor>
    <from>
      <col>2</col>
      <colOff>0</colOff>
      <row>25</row>
      <rowOff>0</rowOff>
    </from>
    <ext cx="1847850" cy="4000500"/>
    <pic>
      <nvPicPr>
        <cNvPr id="2" name="Image 2" descr="Picture"/>
        <cNvPicPr/>
      </nvPicPr>
      <blipFill>
        <a:blip cstate="print" r:embed="rId2"/>
        <a:stretch>
          <a:fillRect/>
        </a:stretch>
      </blipFill>
      <spPr>
        <a:prstGeom prst="rect"/>
      </spPr>
    </pic>
    <clientData/>
  </oneCellAnchor>
  <oneCellAnchor>
    <from>
      <col>4</col>
      <colOff>0</colOff>
      <row>25</row>
      <rowOff>0</rowOff>
    </from>
    <ext cx="1143000" cy="1143000"/>
    <pic>
      <nvPicPr>
        <cNvPr id="3" name="Image 3" descr="Picture"/>
        <cNvPicPr/>
      </nvPicPr>
      <blipFill>
        <a:blip cstate="print" r:embed="rId3"/>
        <a:stretch>
          <a:fillRect/>
        </a:stretch>
      </blipFill>
      <spPr>
        <a:prstGeom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hyperlink" Target="https://bortovoy.com/?utm_source=template&amp;utm_medium=xlsx&amp;utm_campaign=zhurnal-ucheta-motochasov&amp;utm_content=header" TargetMode="External" Id="rId1" /></Relationships>
</file>

<file path=xl/worksheets/_rels/sheet2.xml.rels><Relationships xmlns="http://schemas.openxmlformats.org/package/2006/relationships"><Relationship Type="http://schemas.openxmlformats.org/officeDocument/2006/relationships/hyperlink" Target="https://bortovoy.com/?utm_source=template&amp;utm_medium=xlsx&amp;utm_campaign=zhurnal-ucheta-motochasov&amp;utm_content=header" TargetMode="External" Id="rId1" /><Relationship Type="http://schemas.openxmlformats.org/officeDocument/2006/relationships/hyperlink" Target="https://cabinet.bortovoy.com/?utm_source=template&amp;utm_medium=xlsx&amp;utm_campaign=zhurnal-ucheta-motochasov&amp;utm_content=report" TargetMode="External" Id="rId2" /></Relationships>
</file>

<file path=xl/worksheets/_rels/sheet3.xml.rels><Relationships xmlns="http://schemas.openxmlformats.org/package/2006/relationships"><Relationship Type="http://schemas.openxmlformats.org/officeDocument/2006/relationships/hyperlink" Target="https://bortovoy.com/?utm_source=template&amp;utm_medium=xlsx&amp;utm_campaign=zhurnal-ucheta-motochasov&amp;utm_content=howto" TargetMode="External" Id="rId1" /></Relationships>
</file>

<file path=xl/worksheets/_rels/sheet4.xml.rels><Relationships xmlns="http://schemas.openxmlformats.org/package/2006/relationships"><Relationship Type="http://schemas.openxmlformats.org/officeDocument/2006/relationships/hyperlink" Target="https://bortovoy.com/?utm_source=template&amp;utm_medium=xlsx&amp;utm_campaign=zhurnal-ucheta-motochasov&amp;utm_content=promo-sheet" TargetMode="External" Id="rId1" /><Relationship Type="http://schemas.openxmlformats.org/officeDocument/2006/relationships/drawing" Target="/xl/drawings/drawing1.xml" Id="rId2" /></Relationships>
</file>

<file path=xl/worksheets/sheet1.xml><?xml version="1.0" encoding="utf-8"?>
<worksheet xmlns="http://schemas.openxmlformats.org/spreadsheetml/2006/main">
  <sheetPr>
    <outlinePr summaryBelow="1" summaryRight="1"/>
    <pageSetUpPr fitToPage="1"/>
  </sheetPr>
  <dimension ref="A1:N46"/>
  <sheetViews>
    <sheetView workbookViewId="0">
      <pane xSplit="1" ySplit="8" topLeftCell="B9" activePane="bottomRight" state="frozen"/>
      <selection pane="topRight"/>
      <selection pane="bottomLeft"/>
      <selection pane="bottomRight" activeCell="A1" sqref="A1"/>
    </sheetView>
  </sheetViews>
  <sheetFormatPr baseColWidth="8" defaultRowHeight="15"/>
  <cols>
    <col width="16" customWidth="1" min="1" max="1"/>
    <col width="11" customWidth="1" min="2" max="2"/>
    <col width="11" customWidth="1" min="3" max="3"/>
    <col width="11" customWidth="1" min="4" max="4"/>
    <col width="11" customWidth="1" min="5" max="5"/>
    <col width="11" customWidth="1" min="6" max="6"/>
    <col width="11" customWidth="1" min="7" max="7"/>
    <col width="11" customWidth="1" min="8" max="8"/>
    <col width="11" customWidth="1" min="9" max="9"/>
    <col width="11" customWidth="1" min="10" max="10"/>
    <col width="11" customWidth="1" min="11" max="11"/>
    <col width="11" customWidth="1" min="12" max="12"/>
    <col width="11" customWidth="1" min="13" max="13"/>
    <col width="13" customWidth="1" min="14" max="14"/>
  </cols>
  <sheetData>
    <row r="1" ht="26" customHeight="1">
      <c r="A1" s="1" t="inlineStr">
        <is>
          <t>Журнал учёта моточасов</t>
        </is>
      </c>
    </row>
    <row r="2" ht="18" customHeight="1">
      <c r="A2" s="2" t="inlineStr">
        <is>
          <t>Строки — дни, столбцы — техника. Пишите показание счётчика на конец дня; наработка за сутки и итоги считаются сами.</t>
        </is>
      </c>
    </row>
    <row r="3" ht="24" customHeight="1">
      <c r="A3" s="3" t="inlineStr">
        <is>
          <t>ID техники</t>
        </is>
      </c>
      <c r="B3" s="4" t="inlineStr">
        <is>
          <t>Э-3</t>
        </is>
      </c>
      <c r="C3" s="4" t="inlineStr">
        <is>
          <t>Б-10</t>
        </is>
      </c>
      <c r="D3" s="4" t="inlineStr">
        <is>
          <t>П-5</t>
        </is>
      </c>
      <c r="E3" s="4" t="inlineStr">
        <is>
          <t>С-7</t>
        </is>
      </c>
      <c r="F3" s="4" t="inlineStr">
        <is>
          <t>Т-2</t>
        </is>
      </c>
      <c r="G3" s="5" t="n"/>
      <c r="H3" s="5" t="n"/>
      <c r="I3" s="5" t="n"/>
      <c r="J3" s="5" t="n"/>
      <c r="K3" s="5" t="n"/>
      <c r="L3" s="5" t="n"/>
      <c r="M3" s="5" t="n"/>
    </row>
    <row r="4" ht="24" customHeight="1">
      <c r="A4" s="3" t="inlineStr">
        <is>
          <t>Класс техники</t>
        </is>
      </c>
      <c r="B4" s="4" t="inlineStr">
        <is>
          <t>Экскаватор гусеничный</t>
        </is>
      </c>
      <c r="C4" s="4" t="inlineStr">
        <is>
          <t>Бульдозер</t>
        </is>
      </c>
      <c r="D4" s="4" t="inlineStr">
        <is>
          <t>Погрузчик фронтальный</t>
        </is>
      </c>
      <c r="E4" s="4" t="inlineStr">
        <is>
          <t>Грузовик / самосвал</t>
        </is>
      </c>
      <c r="F4" s="4" t="inlineStr">
        <is>
          <t>Трактор колёсный</t>
        </is>
      </c>
      <c r="G4" s="5" t="n"/>
      <c r="H4" s="5" t="n"/>
      <c r="I4" s="5" t="n"/>
      <c r="J4" s="5" t="n"/>
      <c r="K4" s="5" t="n"/>
      <c r="L4" s="5" t="n"/>
      <c r="M4" s="5" t="n"/>
    </row>
    <row r="5" ht="24" customHeight="1">
      <c r="A5" s="3" t="inlineStr">
        <is>
          <t>Счётчик на начало месяца</t>
        </is>
      </c>
      <c r="B5" s="6" t="n">
        <v>6420</v>
      </c>
      <c r="C5" s="6" t="n">
        <v>4180</v>
      </c>
      <c r="D5" s="6" t="n">
        <v>2760</v>
      </c>
      <c r="E5" s="6" t="n">
        <v>148500</v>
      </c>
      <c r="F5" s="6" t="n">
        <v>3145</v>
      </c>
      <c r="G5" s="7" t="n"/>
      <c r="H5" s="7" t="n"/>
      <c r="I5" s="7" t="n"/>
      <c r="J5" s="7" t="n"/>
      <c r="K5" s="7" t="n"/>
      <c r="L5" s="7" t="n"/>
      <c r="M5" s="7" t="n"/>
    </row>
    <row r="6">
      <c r="A6" s="8" t="inlineStr">
        <is>
          <t>Месяц (первое число):</t>
        </is>
      </c>
      <c r="B6" s="9">
        <f>DATE(YEAR(TODAY()),MONTH(TODAY()),1)</f>
        <v/>
      </c>
      <c r="C6" s="10" t="inlineStr">
        <is>
          <t>Поменяйте месяц — даты в таблице пересчитаются</t>
        </is>
      </c>
    </row>
    <row r="7">
      <c r="J7" s="11" t="inlineStr">
        <is>
          <t xml:space="preserve">Заполняется руками. В Бортовом наработку присылают водители голосом → </t>
        </is>
      </c>
      <c r="M7" s="12" t="inlineStr">
        <is>
          <t>bortovoy.com</t>
        </is>
      </c>
    </row>
    <row r="8" ht="30" customHeight="1">
      <c r="A8" s="13" t="inlineStr">
        <is>
          <t>Дата</t>
        </is>
      </c>
      <c r="B8" s="13">
        <f>IF(B3="","-",B3)</f>
        <v/>
      </c>
      <c r="C8" s="13">
        <f>IF(C3="","-",C3)</f>
        <v/>
      </c>
      <c r="D8" s="13">
        <f>IF(D3="","-",D3)</f>
        <v/>
      </c>
      <c r="E8" s="13">
        <f>IF(E3="","-",E3)</f>
        <v/>
      </c>
      <c r="F8" s="13">
        <f>IF(F3="","-",F3)</f>
        <v/>
      </c>
      <c r="G8" s="13">
        <f>IF(G3="","-",G3)</f>
        <v/>
      </c>
      <c r="H8" s="13">
        <f>IF(H3="","-",H3)</f>
        <v/>
      </c>
      <c r="I8" s="13">
        <f>IF(I3="","-",I3)</f>
        <v/>
      </c>
      <c r="J8" s="13">
        <f>IF(J3="","-",J3)</f>
        <v/>
      </c>
      <c r="K8" s="13">
        <f>IF(K3="","-",K3)</f>
        <v/>
      </c>
      <c r="L8" s="13">
        <f>IF(L3="","-",L3)</f>
        <v/>
      </c>
      <c r="M8" s="13">
        <f>IF(M3="","-",M3)</f>
        <v/>
      </c>
      <c r="N8" s="13" t="inlineStr">
        <is>
          <t>Итого за день</t>
        </is>
      </c>
    </row>
    <row r="9">
      <c r="A9" s="14">
        <f>IF(DAY($B$6+0)&lt;&gt;1,"",$B$6+0)</f>
        <v/>
      </c>
      <c r="B9" s="15" t="n">
        <v>8</v>
      </c>
      <c r="C9" s="15" t="n">
        <v>7.5</v>
      </c>
      <c r="D9" s="15" t="n">
        <v>6</v>
      </c>
      <c r="E9" s="15" t="n">
        <v>210</v>
      </c>
      <c r="F9" s="15" t="n">
        <v>5.5</v>
      </c>
      <c r="G9" s="16" t="n"/>
      <c r="H9" s="16" t="n"/>
      <c r="I9" s="16" t="n"/>
      <c r="J9" s="16" t="n"/>
      <c r="K9" s="16" t="n"/>
      <c r="L9" s="16" t="n"/>
      <c r="M9" s="16" t="n"/>
      <c r="N9" s="16">
        <f>IF(COUNT(B9:M9)=0,"",SUM(B9:M9))</f>
        <v/>
      </c>
    </row>
    <row r="10">
      <c r="A10" s="17">
        <f>IF(DAY($B$6+1)&lt;&gt;2,"",$B$6+1)</f>
        <v/>
      </c>
      <c r="B10" s="18" t="n">
        <v>8.5</v>
      </c>
      <c r="C10" s="18" t="n">
        <v>8</v>
      </c>
      <c r="D10" s="18" t="n">
        <v>6.5</v>
      </c>
      <c r="E10" s="18" t="n">
        <v>245</v>
      </c>
      <c r="F10" s="18" t="n">
        <v>6</v>
      </c>
      <c r="G10" s="19" t="n"/>
      <c r="H10" s="19" t="n"/>
      <c r="I10" s="19" t="n"/>
      <c r="J10" s="19" t="n"/>
      <c r="K10" s="19" t="n"/>
      <c r="L10" s="19" t="n"/>
      <c r="M10" s="19" t="n"/>
      <c r="N10" s="19">
        <f>IF(COUNT(B10:M10)=0,"",SUM(B10:M10))</f>
        <v/>
      </c>
    </row>
    <row r="11">
      <c r="A11" s="14">
        <f>IF(DAY($B$6+2)&lt;&gt;3,"",$B$6+2)</f>
        <v/>
      </c>
      <c r="B11" s="15" t="n">
        <v>7</v>
      </c>
      <c r="C11" s="15" t="n">
        <v>8.5</v>
      </c>
      <c r="D11" s="15" t="n">
        <v>7</v>
      </c>
      <c r="E11" s="15" t="n">
        <v>190</v>
      </c>
      <c r="F11" s="15" t="n">
        <v>5</v>
      </c>
      <c r="G11" s="16" t="n"/>
      <c r="H11" s="16" t="n"/>
      <c r="I11" s="16" t="n"/>
      <c r="J11" s="16" t="n"/>
      <c r="K11" s="16" t="n"/>
      <c r="L11" s="16" t="n"/>
      <c r="M11" s="16" t="n"/>
      <c r="N11" s="16">
        <f>IF(COUNT(B11:M11)=0,"",SUM(B11:M11))</f>
        <v/>
      </c>
    </row>
    <row r="12">
      <c r="A12" s="17">
        <f>IF(DAY($B$6+3)&lt;&gt;4,"",$B$6+3)</f>
        <v/>
      </c>
      <c r="B12" s="18" t="n">
        <v>8</v>
      </c>
      <c r="C12" s="18" t="n">
        <v>7</v>
      </c>
      <c r="D12" s="18" t="n">
        <v>6.5</v>
      </c>
      <c r="E12" s="18" t="n">
        <v>265</v>
      </c>
      <c r="F12" s="18" t="n">
        <v>6.5</v>
      </c>
      <c r="G12" s="19" t="n"/>
      <c r="H12" s="19" t="n"/>
      <c r="I12" s="19" t="n"/>
      <c r="J12" s="19" t="n"/>
      <c r="K12" s="19" t="n"/>
      <c r="L12" s="19" t="n"/>
      <c r="M12" s="19" t="n"/>
      <c r="N12" s="19">
        <f>IF(COUNT(B12:M12)=0,"",SUM(B12:M12))</f>
        <v/>
      </c>
    </row>
    <row r="13">
      <c r="A13" s="14">
        <f>IF(DAY($B$6+4)&lt;&gt;5,"",$B$6+4)</f>
        <v/>
      </c>
      <c r="B13" s="15" t="n">
        <v>9</v>
      </c>
      <c r="C13" s="15" t="n">
        <v>8</v>
      </c>
      <c r="D13" s="15" t="n">
        <v>7.5</v>
      </c>
      <c r="E13" s="15" t="n">
        <v>230</v>
      </c>
      <c r="F13" s="15" t="n">
        <v>4.5</v>
      </c>
      <c r="G13" s="16" t="n"/>
      <c r="H13" s="16" t="n"/>
      <c r="I13" s="16" t="n"/>
      <c r="J13" s="16" t="n"/>
      <c r="K13" s="16" t="n"/>
      <c r="L13" s="16" t="n"/>
      <c r="M13" s="16" t="n"/>
      <c r="N13" s="16">
        <f>IF(COUNT(B13:M13)=0,"",SUM(B13:M13))</f>
        <v/>
      </c>
    </row>
    <row r="14">
      <c r="A14" s="17">
        <f>IF(DAY($B$6+5)&lt;&gt;6,"",$B$6+5)</f>
        <v/>
      </c>
      <c r="B14" s="19" t="n"/>
      <c r="C14" s="19" t="n"/>
      <c r="D14" s="19" t="n"/>
      <c r="E14" s="19" t="n"/>
      <c r="F14" s="19" t="n"/>
      <c r="G14" s="19" t="n"/>
      <c r="H14" s="19" t="n"/>
      <c r="I14" s="19" t="n"/>
      <c r="J14" s="19" t="n"/>
      <c r="K14" s="19" t="n"/>
      <c r="L14" s="19" t="n"/>
      <c r="M14" s="19" t="n"/>
      <c r="N14" s="19">
        <f>IF(COUNT(B14:M14)=0,"",SUM(B14:M14))</f>
        <v/>
      </c>
    </row>
    <row r="15">
      <c r="A15" s="14">
        <f>IF(DAY($B$6+6)&lt;&gt;7,"",$B$6+6)</f>
        <v/>
      </c>
      <c r="B15" s="16" t="n"/>
      <c r="C15" s="16" t="n"/>
      <c r="D15" s="16" t="n"/>
      <c r="E15" s="16" t="n"/>
      <c r="F15" s="16" t="n"/>
      <c r="G15" s="16" t="n"/>
      <c r="H15" s="16" t="n"/>
      <c r="I15" s="16" t="n"/>
      <c r="J15" s="16" t="n"/>
      <c r="K15" s="16" t="n"/>
      <c r="L15" s="16" t="n"/>
      <c r="M15" s="16" t="n"/>
      <c r="N15" s="16">
        <f>IF(COUNT(B15:M15)=0,"",SUM(B15:M15))</f>
        <v/>
      </c>
    </row>
    <row r="16">
      <c r="A16" s="17">
        <f>IF(DAY($B$6+7)&lt;&gt;8,"",$B$6+7)</f>
        <v/>
      </c>
      <c r="B16" s="19" t="n"/>
      <c r="C16" s="19" t="n"/>
      <c r="D16" s="19" t="n"/>
      <c r="E16" s="19" t="n"/>
      <c r="F16" s="19" t="n"/>
      <c r="G16" s="19" t="n"/>
      <c r="H16" s="19" t="n"/>
      <c r="I16" s="19" t="n"/>
      <c r="J16" s="19" t="n"/>
      <c r="K16" s="19" t="n"/>
      <c r="L16" s="19" t="n"/>
      <c r="M16" s="19" t="n"/>
      <c r="N16" s="19">
        <f>IF(COUNT(B16:M16)=0,"",SUM(B16:M16))</f>
        <v/>
      </c>
    </row>
    <row r="17">
      <c r="A17" s="14">
        <f>IF(DAY($B$6+8)&lt;&gt;9,"",$B$6+8)</f>
        <v/>
      </c>
      <c r="B17" s="16" t="n"/>
      <c r="C17" s="16" t="n"/>
      <c r="D17" s="16" t="n"/>
      <c r="E17" s="16" t="n"/>
      <c r="F17" s="16" t="n"/>
      <c r="G17" s="16" t="n"/>
      <c r="H17" s="16" t="n"/>
      <c r="I17" s="16" t="n"/>
      <c r="J17" s="16" t="n"/>
      <c r="K17" s="16" t="n"/>
      <c r="L17" s="16" t="n"/>
      <c r="M17" s="16" t="n"/>
      <c r="N17" s="16">
        <f>IF(COUNT(B17:M17)=0,"",SUM(B17:M17))</f>
        <v/>
      </c>
    </row>
    <row r="18">
      <c r="A18" s="17">
        <f>IF(DAY($B$6+9)&lt;&gt;10,"",$B$6+9)</f>
        <v/>
      </c>
      <c r="B18" s="19" t="n"/>
      <c r="C18" s="19" t="n"/>
      <c r="D18" s="19" t="n"/>
      <c r="E18" s="19" t="n"/>
      <c r="F18" s="19" t="n"/>
      <c r="G18" s="19" t="n"/>
      <c r="H18" s="19" t="n"/>
      <c r="I18" s="19" t="n"/>
      <c r="J18" s="19" t="n"/>
      <c r="K18" s="19" t="n"/>
      <c r="L18" s="19" t="n"/>
      <c r="M18" s="19" t="n"/>
      <c r="N18" s="19">
        <f>IF(COUNT(B18:M18)=0,"",SUM(B18:M18))</f>
        <v/>
      </c>
    </row>
    <row r="19">
      <c r="A19" s="14">
        <f>IF(DAY($B$6+10)&lt;&gt;11,"",$B$6+10)</f>
        <v/>
      </c>
      <c r="B19" s="16" t="n"/>
      <c r="C19" s="16" t="n"/>
      <c r="D19" s="16" t="n"/>
      <c r="E19" s="16" t="n"/>
      <c r="F19" s="16" t="n"/>
      <c r="G19" s="16" t="n"/>
      <c r="H19" s="16" t="n"/>
      <c r="I19" s="16" t="n"/>
      <c r="J19" s="16" t="n"/>
      <c r="K19" s="16" t="n"/>
      <c r="L19" s="16" t="n"/>
      <c r="M19" s="16" t="n"/>
      <c r="N19" s="16">
        <f>IF(COUNT(B19:M19)=0,"",SUM(B19:M19))</f>
        <v/>
      </c>
    </row>
    <row r="20">
      <c r="A20" s="17">
        <f>IF(DAY($B$6+11)&lt;&gt;12,"",$B$6+11)</f>
        <v/>
      </c>
      <c r="B20" s="19" t="n"/>
      <c r="C20" s="19" t="n"/>
      <c r="D20" s="19" t="n"/>
      <c r="E20" s="19" t="n"/>
      <c r="F20" s="19" t="n"/>
      <c r="G20" s="19" t="n"/>
      <c r="H20" s="19" t="n"/>
      <c r="I20" s="19" t="n"/>
      <c r="J20" s="19" t="n"/>
      <c r="K20" s="19" t="n"/>
      <c r="L20" s="19" t="n"/>
      <c r="M20" s="19" t="n"/>
      <c r="N20" s="19">
        <f>IF(COUNT(B20:M20)=0,"",SUM(B20:M20))</f>
        <v/>
      </c>
    </row>
    <row r="21">
      <c r="A21" s="14">
        <f>IF(DAY($B$6+12)&lt;&gt;13,"",$B$6+12)</f>
        <v/>
      </c>
      <c r="B21" s="16" t="n"/>
      <c r="C21" s="16" t="n"/>
      <c r="D21" s="16" t="n"/>
      <c r="E21" s="16" t="n"/>
      <c r="F21" s="16" t="n"/>
      <c r="G21" s="16" t="n"/>
      <c r="H21" s="16" t="n"/>
      <c r="I21" s="16" t="n"/>
      <c r="J21" s="16" t="n"/>
      <c r="K21" s="16" t="n"/>
      <c r="L21" s="16" t="n"/>
      <c r="M21" s="16" t="n"/>
      <c r="N21" s="16">
        <f>IF(COUNT(B21:M21)=0,"",SUM(B21:M21))</f>
        <v/>
      </c>
    </row>
    <row r="22">
      <c r="A22" s="17">
        <f>IF(DAY($B$6+13)&lt;&gt;14,"",$B$6+13)</f>
        <v/>
      </c>
      <c r="B22" s="19" t="n"/>
      <c r="C22" s="19" t="n"/>
      <c r="D22" s="19" t="n"/>
      <c r="E22" s="19" t="n"/>
      <c r="F22" s="19" t="n"/>
      <c r="G22" s="19" t="n"/>
      <c r="H22" s="19" t="n"/>
      <c r="I22" s="19" t="n"/>
      <c r="J22" s="19" t="n"/>
      <c r="K22" s="19" t="n"/>
      <c r="L22" s="19" t="n"/>
      <c r="M22" s="19" t="n"/>
      <c r="N22" s="19">
        <f>IF(COUNT(B22:M22)=0,"",SUM(B22:M22))</f>
        <v/>
      </c>
    </row>
    <row r="23">
      <c r="A23" s="14">
        <f>IF(DAY($B$6+14)&lt;&gt;15,"",$B$6+14)</f>
        <v/>
      </c>
      <c r="B23" s="16" t="n"/>
      <c r="C23" s="16" t="n"/>
      <c r="D23" s="16" t="n"/>
      <c r="E23" s="16" t="n"/>
      <c r="F23" s="16" t="n"/>
      <c r="G23" s="16" t="n"/>
      <c r="H23" s="16" t="n"/>
      <c r="I23" s="16" t="n"/>
      <c r="J23" s="16" t="n"/>
      <c r="K23" s="16" t="n"/>
      <c r="L23" s="16" t="n"/>
      <c r="M23" s="16" t="n"/>
      <c r="N23" s="16">
        <f>IF(COUNT(B23:M23)=0,"",SUM(B23:M23))</f>
        <v/>
      </c>
    </row>
    <row r="24">
      <c r="A24" s="17">
        <f>IF(DAY($B$6+15)&lt;&gt;16,"",$B$6+15)</f>
        <v/>
      </c>
      <c r="B24" s="19" t="n"/>
      <c r="C24" s="19" t="n"/>
      <c r="D24" s="19" t="n"/>
      <c r="E24" s="19" t="n"/>
      <c r="F24" s="19" t="n"/>
      <c r="G24" s="19" t="n"/>
      <c r="H24" s="19" t="n"/>
      <c r="I24" s="19" t="n"/>
      <c r="J24" s="19" t="n"/>
      <c r="K24" s="19" t="n"/>
      <c r="L24" s="19" t="n"/>
      <c r="M24" s="19" t="n"/>
      <c r="N24" s="19">
        <f>IF(COUNT(B24:M24)=0,"",SUM(B24:M24))</f>
        <v/>
      </c>
    </row>
    <row r="25">
      <c r="A25" s="14">
        <f>IF(DAY($B$6+16)&lt;&gt;17,"",$B$6+16)</f>
        <v/>
      </c>
      <c r="B25" s="16" t="n"/>
      <c r="C25" s="16" t="n"/>
      <c r="D25" s="16" t="n"/>
      <c r="E25" s="16" t="n"/>
      <c r="F25" s="16" t="n"/>
      <c r="G25" s="16" t="n"/>
      <c r="H25" s="16" t="n"/>
      <c r="I25" s="16" t="n"/>
      <c r="J25" s="16" t="n"/>
      <c r="K25" s="16" t="n"/>
      <c r="L25" s="16" t="n"/>
      <c r="M25" s="16" t="n"/>
      <c r="N25" s="16">
        <f>IF(COUNT(B25:M25)=0,"",SUM(B25:M25))</f>
        <v/>
      </c>
    </row>
    <row r="26">
      <c r="A26" s="17">
        <f>IF(DAY($B$6+17)&lt;&gt;18,"",$B$6+17)</f>
        <v/>
      </c>
      <c r="B26" s="19" t="n"/>
      <c r="C26" s="19" t="n"/>
      <c r="D26" s="19" t="n"/>
      <c r="E26" s="19" t="n"/>
      <c r="F26" s="19" t="n"/>
      <c r="G26" s="19" t="n"/>
      <c r="H26" s="19" t="n"/>
      <c r="I26" s="19" t="n"/>
      <c r="J26" s="19" t="n"/>
      <c r="K26" s="19" t="n"/>
      <c r="L26" s="19" t="n"/>
      <c r="M26" s="19" t="n"/>
      <c r="N26" s="19">
        <f>IF(COUNT(B26:M26)=0,"",SUM(B26:M26))</f>
        <v/>
      </c>
    </row>
    <row r="27">
      <c r="A27" s="14">
        <f>IF(DAY($B$6+18)&lt;&gt;19,"",$B$6+18)</f>
        <v/>
      </c>
      <c r="B27" s="16" t="n"/>
      <c r="C27" s="16" t="n"/>
      <c r="D27" s="16" t="n"/>
      <c r="E27" s="16" t="n"/>
      <c r="F27" s="16" t="n"/>
      <c r="G27" s="16" t="n"/>
      <c r="H27" s="16" t="n"/>
      <c r="I27" s="16" t="n"/>
      <c r="J27" s="16" t="n"/>
      <c r="K27" s="16" t="n"/>
      <c r="L27" s="16" t="n"/>
      <c r="M27" s="16" t="n"/>
      <c r="N27" s="16">
        <f>IF(COUNT(B27:M27)=0,"",SUM(B27:M27))</f>
        <v/>
      </c>
    </row>
    <row r="28">
      <c r="A28" s="17">
        <f>IF(DAY($B$6+19)&lt;&gt;20,"",$B$6+19)</f>
        <v/>
      </c>
      <c r="B28" s="19" t="n"/>
      <c r="C28" s="19" t="n"/>
      <c r="D28" s="19" t="n"/>
      <c r="E28" s="19" t="n"/>
      <c r="F28" s="19" t="n"/>
      <c r="G28" s="19" t="n"/>
      <c r="H28" s="19" t="n"/>
      <c r="I28" s="19" t="n"/>
      <c r="J28" s="19" t="n"/>
      <c r="K28" s="19" t="n"/>
      <c r="L28" s="19" t="n"/>
      <c r="M28" s="19" t="n"/>
      <c r="N28" s="19">
        <f>IF(COUNT(B28:M28)=0,"",SUM(B28:M28))</f>
        <v/>
      </c>
    </row>
    <row r="29">
      <c r="A29" s="14">
        <f>IF(DAY($B$6+20)&lt;&gt;21,"",$B$6+20)</f>
        <v/>
      </c>
      <c r="B29" s="16" t="n"/>
      <c r="C29" s="16" t="n"/>
      <c r="D29" s="16" t="n"/>
      <c r="E29" s="16" t="n"/>
      <c r="F29" s="16" t="n"/>
      <c r="G29" s="16" t="n"/>
      <c r="H29" s="16" t="n"/>
      <c r="I29" s="16" t="n"/>
      <c r="J29" s="16" t="n"/>
      <c r="K29" s="16" t="n"/>
      <c r="L29" s="16" t="n"/>
      <c r="M29" s="16" t="n"/>
      <c r="N29" s="16">
        <f>IF(COUNT(B29:M29)=0,"",SUM(B29:M29))</f>
        <v/>
      </c>
    </row>
    <row r="30">
      <c r="A30" s="17">
        <f>IF(DAY($B$6+21)&lt;&gt;22,"",$B$6+21)</f>
        <v/>
      </c>
      <c r="B30" s="19" t="n"/>
      <c r="C30" s="19" t="n"/>
      <c r="D30" s="19" t="n"/>
      <c r="E30" s="19" t="n"/>
      <c r="F30" s="19" t="n"/>
      <c r="G30" s="19" t="n"/>
      <c r="H30" s="19" t="n"/>
      <c r="I30" s="19" t="n"/>
      <c r="J30" s="19" t="n"/>
      <c r="K30" s="19" t="n"/>
      <c r="L30" s="19" t="n"/>
      <c r="M30" s="19" t="n"/>
      <c r="N30" s="19">
        <f>IF(COUNT(B30:M30)=0,"",SUM(B30:M30))</f>
        <v/>
      </c>
    </row>
    <row r="31">
      <c r="A31" s="14">
        <f>IF(DAY($B$6+22)&lt;&gt;23,"",$B$6+22)</f>
        <v/>
      </c>
      <c r="B31" s="16" t="n"/>
      <c r="C31" s="16" t="n"/>
      <c r="D31" s="16" t="n"/>
      <c r="E31" s="16" t="n"/>
      <c r="F31" s="16" t="n"/>
      <c r="G31" s="16" t="n"/>
      <c r="H31" s="16" t="n"/>
      <c r="I31" s="16" t="n"/>
      <c r="J31" s="16" t="n"/>
      <c r="K31" s="16" t="n"/>
      <c r="L31" s="16" t="n"/>
      <c r="M31" s="16" t="n"/>
      <c r="N31" s="16">
        <f>IF(COUNT(B31:M31)=0,"",SUM(B31:M31))</f>
        <v/>
      </c>
    </row>
    <row r="32">
      <c r="A32" s="17">
        <f>IF(DAY($B$6+23)&lt;&gt;24,"",$B$6+23)</f>
        <v/>
      </c>
      <c r="B32" s="19" t="n"/>
      <c r="C32" s="19" t="n"/>
      <c r="D32" s="19" t="n"/>
      <c r="E32" s="19" t="n"/>
      <c r="F32" s="19" t="n"/>
      <c r="G32" s="19" t="n"/>
      <c r="H32" s="19" t="n"/>
      <c r="I32" s="19" t="n"/>
      <c r="J32" s="19" t="n"/>
      <c r="K32" s="19" t="n"/>
      <c r="L32" s="19" t="n"/>
      <c r="M32" s="19" t="n"/>
      <c r="N32" s="19">
        <f>IF(COUNT(B32:M32)=0,"",SUM(B32:M32))</f>
        <v/>
      </c>
    </row>
    <row r="33">
      <c r="A33" s="14">
        <f>IF(DAY($B$6+24)&lt;&gt;25,"",$B$6+24)</f>
        <v/>
      </c>
      <c r="B33" s="16" t="n"/>
      <c r="C33" s="16" t="n"/>
      <c r="D33" s="16" t="n"/>
      <c r="E33" s="16" t="n"/>
      <c r="F33" s="16" t="n"/>
      <c r="G33" s="16" t="n"/>
      <c r="H33" s="16" t="n"/>
      <c r="I33" s="16" t="n"/>
      <c r="J33" s="16" t="n"/>
      <c r="K33" s="16" t="n"/>
      <c r="L33" s="16" t="n"/>
      <c r="M33" s="16" t="n"/>
      <c r="N33" s="16">
        <f>IF(COUNT(B33:M33)=0,"",SUM(B33:M33))</f>
        <v/>
      </c>
    </row>
    <row r="34">
      <c r="A34" s="17">
        <f>IF(DAY($B$6+25)&lt;&gt;26,"",$B$6+25)</f>
        <v/>
      </c>
      <c r="B34" s="19" t="n"/>
      <c r="C34" s="19" t="n"/>
      <c r="D34" s="19" t="n"/>
      <c r="E34" s="19" t="n"/>
      <c r="F34" s="19" t="n"/>
      <c r="G34" s="19" t="n"/>
      <c r="H34" s="19" t="n"/>
      <c r="I34" s="19" t="n"/>
      <c r="J34" s="19" t="n"/>
      <c r="K34" s="19" t="n"/>
      <c r="L34" s="19" t="n"/>
      <c r="M34" s="19" t="n"/>
      <c r="N34" s="19">
        <f>IF(COUNT(B34:M34)=0,"",SUM(B34:M34))</f>
        <v/>
      </c>
    </row>
    <row r="35">
      <c r="A35" s="14">
        <f>IF(DAY($B$6+26)&lt;&gt;27,"",$B$6+26)</f>
        <v/>
      </c>
      <c r="B35" s="16" t="n"/>
      <c r="C35" s="16" t="n"/>
      <c r="D35" s="16" t="n"/>
      <c r="E35" s="16" t="n"/>
      <c r="F35" s="16" t="n"/>
      <c r="G35" s="16" t="n"/>
      <c r="H35" s="16" t="n"/>
      <c r="I35" s="16" t="n"/>
      <c r="J35" s="16" t="n"/>
      <c r="K35" s="16" t="n"/>
      <c r="L35" s="16" t="n"/>
      <c r="M35" s="16" t="n"/>
      <c r="N35" s="16">
        <f>IF(COUNT(B35:M35)=0,"",SUM(B35:M35))</f>
        <v/>
      </c>
    </row>
    <row r="36">
      <c r="A36" s="17">
        <f>IF(DAY($B$6+27)&lt;&gt;28,"",$B$6+27)</f>
        <v/>
      </c>
      <c r="B36" s="19" t="n"/>
      <c r="C36" s="19" t="n"/>
      <c r="D36" s="19" t="n"/>
      <c r="E36" s="19" t="n"/>
      <c r="F36" s="19" t="n"/>
      <c r="G36" s="19" t="n"/>
      <c r="H36" s="19" t="n"/>
      <c r="I36" s="19" t="n"/>
      <c r="J36" s="19" t="n"/>
      <c r="K36" s="19" t="n"/>
      <c r="L36" s="19" t="n"/>
      <c r="M36" s="19" t="n"/>
      <c r="N36" s="19">
        <f>IF(COUNT(B36:M36)=0,"",SUM(B36:M36))</f>
        <v/>
      </c>
    </row>
    <row r="37">
      <c r="A37" s="14">
        <f>IF(DAY($B$6+28)&lt;&gt;29,"",$B$6+28)</f>
        <v/>
      </c>
      <c r="B37" s="16" t="n"/>
      <c r="C37" s="16" t="n"/>
      <c r="D37" s="16" t="n"/>
      <c r="E37" s="16" t="n"/>
      <c r="F37" s="16" t="n"/>
      <c r="G37" s="16" t="n"/>
      <c r="H37" s="16" t="n"/>
      <c r="I37" s="16" t="n"/>
      <c r="J37" s="16" t="n"/>
      <c r="K37" s="16" t="n"/>
      <c r="L37" s="16" t="n"/>
      <c r="M37" s="16" t="n"/>
      <c r="N37" s="16">
        <f>IF(COUNT(B37:M37)=0,"",SUM(B37:M37))</f>
        <v/>
      </c>
    </row>
    <row r="38">
      <c r="A38" s="17">
        <f>IF(DAY($B$6+29)&lt;&gt;30,"",$B$6+29)</f>
        <v/>
      </c>
      <c r="B38" s="19" t="n"/>
      <c r="C38" s="19" t="n"/>
      <c r="D38" s="19" t="n"/>
      <c r="E38" s="19" t="n"/>
      <c r="F38" s="19" t="n"/>
      <c r="G38" s="19" t="n"/>
      <c r="H38" s="19" t="n"/>
      <c r="I38" s="19" t="n"/>
      <c r="J38" s="19" t="n"/>
      <c r="K38" s="19" t="n"/>
      <c r="L38" s="19" t="n"/>
      <c r="M38" s="19" t="n"/>
      <c r="N38" s="19">
        <f>IF(COUNT(B38:M38)=0,"",SUM(B38:M38))</f>
        <v/>
      </c>
    </row>
    <row r="39">
      <c r="A39" s="14">
        <f>IF(DAY($B$6+30)&lt;&gt;31,"",$B$6+30)</f>
        <v/>
      </c>
      <c r="B39" s="16" t="n"/>
      <c r="C39" s="16" t="n"/>
      <c r="D39" s="16" t="n"/>
      <c r="E39" s="16" t="n"/>
      <c r="F39" s="16" t="n"/>
      <c r="G39" s="16" t="n"/>
      <c r="H39" s="16" t="n"/>
      <c r="I39" s="16" t="n"/>
      <c r="J39" s="16" t="n"/>
      <c r="K39" s="16" t="n"/>
      <c r="L39" s="16" t="n"/>
      <c r="M39" s="16" t="n"/>
      <c r="N39" s="16">
        <f>IF(COUNT(B39:M39)=0,"",SUM(B39:M39))</f>
        <v/>
      </c>
    </row>
    <row r="40" ht="22" customHeight="1">
      <c r="A40" s="3" t="inlineStr">
        <is>
          <t>Итого за месяц</t>
        </is>
      </c>
      <c r="B40" s="20">
        <f>IF(SUM(B9:B39)=0,"",SUM(B9:B39))</f>
        <v/>
      </c>
      <c r="C40" s="20">
        <f>IF(SUM(C9:C39)=0,"",SUM(C9:C39))</f>
        <v/>
      </c>
      <c r="D40" s="20">
        <f>IF(SUM(D9:D39)=0,"",SUM(D9:D39))</f>
        <v/>
      </c>
      <c r="E40" s="20">
        <f>IF(SUM(E9:E39)=0,"",SUM(E9:E39))</f>
        <v/>
      </c>
      <c r="F40" s="20">
        <f>IF(SUM(F9:F39)=0,"",SUM(F9:F39))</f>
        <v/>
      </c>
      <c r="G40" s="20">
        <f>IF(SUM(G9:G39)=0,"",SUM(G9:G39))</f>
        <v/>
      </c>
      <c r="H40" s="20">
        <f>IF(SUM(H9:H39)=0,"",SUM(H9:H39))</f>
        <v/>
      </c>
      <c r="I40" s="20">
        <f>IF(SUM(I9:I39)=0,"",SUM(I9:I39))</f>
        <v/>
      </c>
      <c r="J40" s="20">
        <f>IF(SUM(J9:J39)=0,"",SUM(J9:J39))</f>
        <v/>
      </c>
      <c r="K40" s="20">
        <f>IF(SUM(K9:K39)=0,"",SUM(K9:K39))</f>
        <v/>
      </c>
      <c r="L40" s="20">
        <f>IF(SUM(L9:L39)=0,"",SUM(L9:L39))</f>
        <v/>
      </c>
      <c r="M40" s="20">
        <f>IF(SUM(M9:M39)=0,"",SUM(M9:M39))</f>
        <v/>
      </c>
    </row>
    <row r="41" ht="22" customHeight="1">
      <c r="A41" s="3" t="inlineStr">
        <is>
          <t>Смен отработано</t>
        </is>
      </c>
      <c r="B41" s="21">
        <f>COUNTIF(B9:B39,"&gt;0")</f>
        <v/>
      </c>
      <c r="C41" s="21">
        <f>COUNTIF(C9:C39,"&gt;0")</f>
        <v/>
      </c>
      <c r="D41" s="21">
        <f>COUNTIF(D9:D39,"&gt;0")</f>
        <v/>
      </c>
      <c r="E41" s="21">
        <f>COUNTIF(E9:E39,"&gt;0")</f>
        <v/>
      </c>
      <c r="F41" s="21">
        <f>COUNTIF(F9:F39,"&gt;0")</f>
        <v/>
      </c>
      <c r="G41" s="21">
        <f>COUNTIF(G9:G39,"&gt;0")</f>
        <v/>
      </c>
      <c r="H41" s="21">
        <f>COUNTIF(H9:H39,"&gt;0")</f>
        <v/>
      </c>
      <c r="I41" s="21">
        <f>COUNTIF(I9:I39,"&gt;0")</f>
        <v/>
      </c>
      <c r="J41" s="21">
        <f>COUNTIF(J9:J39,"&gt;0")</f>
        <v/>
      </c>
      <c r="K41" s="21">
        <f>COUNTIF(K9:K39,"&gt;0")</f>
        <v/>
      </c>
      <c r="L41" s="21">
        <f>COUNTIF(L9:L39,"&gt;0")</f>
        <v/>
      </c>
      <c r="M41" s="21">
        <f>COUNTIF(M9:M39,"&gt;0")</f>
        <v/>
      </c>
    </row>
    <row r="42" ht="22" customHeight="1">
      <c r="A42" s="3" t="inlineStr">
        <is>
          <t>Средняя наработка в смену</t>
        </is>
      </c>
      <c r="B42" s="20">
        <f>IFERROR(ROUND(AVERAGEIF(B9:B39,"&gt;0"),1),"")</f>
        <v/>
      </c>
      <c r="C42" s="20">
        <f>IFERROR(ROUND(AVERAGEIF(C9:C39,"&gt;0"),1),"")</f>
        <v/>
      </c>
      <c r="D42" s="20">
        <f>IFERROR(ROUND(AVERAGEIF(D9:D39,"&gt;0"),1),"")</f>
        <v/>
      </c>
      <c r="E42" s="20">
        <f>IFERROR(ROUND(AVERAGEIF(E9:E39,"&gt;0"),1),"")</f>
        <v/>
      </c>
      <c r="F42" s="20">
        <f>IFERROR(ROUND(AVERAGEIF(F9:F39,"&gt;0"),1),"")</f>
        <v/>
      </c>
      <c r="G42" s="20">
        <f>IFERROR(ROUND(AVERAGEIF(G9:G39,"&gt;0"),1),"")</f>
        <v/>
      </c>
      <c r="H42" s="20">
        <f>IFERROR(ROUND(AVERAGEIF(H9:H39,"&gt;0"),1),"")</f>
        <v/>
      </c>
      <c r="I42" s="20">
        <f>IFERROR(ROUND(AVERAGEIF(I9:I39,"&gt;0"),1),"")</f>
        <v/>
      </c>
      <c r="J42" s="20">
        <f>IFERROR(ROUND(AVERAGEIF(J9:J39,"&gt;0"),1),"")</f>
        <v/>
      </c>
      <c r="K42" s="20">
        <f>IFERROR(ROUND(AVERAGEIF(K9:K39,"&gt;0"),1),"")</f>
        <v/>
      </c>
      <c r="L42" s="20">
        <f>IFERROR(ROUND(AVERAGEIF(L9:L39,"&gt;0"),1),"")</f>
        <v/>
      </c>
      <c r="M42" s="20">
        <f>IFERROR(ROUND(AVERAGEIF(M9:M39,"&gt;0"),1),"")</f>
        <v/>
      </c>
    </row>
    <row r="43" ht="22" customHeight="1">
      <c r="A43" s="3" t="inlineStr">
        <is>
          <t>Средняя наработка в сутки (календарь)</t>
        </is>
      </c>
      <c r="B43" s="20">
        <f>IFERROR(ROUND(SUM(B9:B39)/COUNT($A$9:$A$39),1),"")</f>
        <v/>
      </c>
      <c r="C43" s="20">
        <f>IFERROR(ROUND(SUM(C9:C39)/COUNT($A$9:$A$39),1),"")</f>
        <v/>
      </c>
      <c r="D43" s="20">
        <f>IFERROR(ROUND(SUM(D9:D39)/COUNT($A$9:$A$39),1),"")</f>
        <v/>
      </c>
      <c r="E43" s="20">
        <f>IFERROR(ROUND(SUM(E9:E39)/COUNT($A$9:$A$39),1),"")</f>
        <v/>
      </c>
      <c r="F43" s="20">
        <f>IFERROR(ROUND(SUM(F9:F39)/COUNT($A$9:$A$39),1),"")</f>
        <v/>
      </c>
      <c r="G43" s="20">
        <f>IFERROR(ROUND(SUM(G9:G39)/COUNT($A$9:$A$39),1),"")</f>
        <v/>
      </c>
      <c r="H43" s="20">
        <f>IFERROR(ROUND(SUM(H9:H39)/COUNT($A$9:$A$39),1),"")</f>
        <v/>
      </c>
      <c r="I43" s="20">
        <f>IFERROR(ROUND(SUM(I9:I39)/COUNT($A$9:$A$39),1),"")</f>
        <v/>
      </c>
      <c r="J43" s="20">
        <f>IFERROR(ROUND(SUM(J9:J39)/COUNT($A$9:$A$39),1),"")</f>
        <v/>
      </c>
      <c r="K43" s="20">
        <f>IFERROR(ROUND(SUM(K9:K39)/COUNT($A$9:$A$39),1),"")</f>
        <v/>
      </c>
      <c r="L43" s="20">
        <f>IFERROR(ROUND(SUM(L9:L39)/COUNT($A$9:$A$39),1),"")</f>
        <v/>
      </c>
      <c r="M43" s="20">
        <f>IFERROR(ROUND(SUM(M9:M39)/COUNT($A$9:$A$39),1),"")</f>
        <v/>
      </c>
    </row>
    <row r="44" ht="22" customHeight="1">
      <c r="A44" s="3" t="inlineStr">
        <is>
          <t>Счётчик на конец месяца</t>
        </is>
      </c>
      <c r="B44" s="22">
        <f>IF(SUM(B9:B39)=0,"",B$5+SUM(B9:B39))</f>
        <v/>
      </c>
      <c r="C44" s="22">
        <f>IF(SUM(C9:C39)=0,"",C$5+SUM(C9:C39))</f>
        <v/>
      </c>
      <c r="D44" s="22">
        <f>IF(SUM(D9:D39)=0,"",D$5+SUM(D9:D39))</f>
        <v/>
      </c>
      <c r="E44" s="22">
        <f>IF(SUM(E9:E39)=0,"",E$5+SUM(E9:E39))</f>
        <v/>
      </c>
      <c r="F44" s="22">
        <f>IF(SUM(F9:F39)=0,"",F$5+SUM(F9:F39))</f>
        <v/>
      </c>
      <c r="G44" s="22">
        <f>IF(SUM(G9:G39)=0,"",G$5+SUM(G9:G39))</f>
        <v/>
      </c>
      <c r="H44" s="22">
        <f>IF(SUM(H9:H39)=0,"",H$5+SUM(H9:H39))</f>
        <v/>
      </c>
      <c r="I44" s="22">
        <f>IF(SUM(I9:I39)=0,"",I$5+SUM(I9:I39))</f>
        <v/>
      </c>
      <c r="J44" s="22">
        <f>IF(SUM(J9:J39)=0,"",J$5+SUM(J9:J39))</f>
        <v/>
      </c>
      <c r="K44" s="22">
        <f>IF(SUM(K9:K39)=0,"",K$5+SUM(K9:K39))</f>
        <v/>
      </c>
      <c r="L44" s="22">
        <f>IF(SUM(L9:L39)=0,"",L$5+SUM(L9:L39))</f>
        <v/>
      </c>
      <c r="M44" s="22">
        <f>IF(SUM(M9:M39)=0,"",M$5+SUM(M9:M39))</f>
        <v/>
      </c>
    </row>
    <row r="46" ht="28" customHeight="1">
      <c r="A46" s="23" t="inlineStr">
        <is>
          <t>Показания в эту таблицу переносят по памяти в конце дня. В приложении водитель говорит их голосом в чат машины — запись встаёт с автором и временем.</t>
        </is>
      </c>
    </row>
  </sheetData>
  <mergeCells count="4">
    <mergeCell ref="J7:L7"/>
    <mergeCell ref="A2:N2"/>
    <mergeCell ref="A46:F46"/>
    <mergeCell ref="A1:N1"/>
  </mergeCells>
  <conditionalFormatting sqref="B9:M39">
    <cfRule type="cellIs" priority="1" operator="lessThan" dxfId="0">
      <formula>0</formula>
    </cfRule>
  </conditionalFormatting>
  <dataValidations count="12">
    <dataValidation sqref="B4" showDropDown="0" showInputMessage="0" showErrorMessage="0" allowBlank="1" type="list">
      <formula1>'Справочник'!$A$5:$A$10</formula1>
    </dataValidation>
    <dataValidation sqref="C4" showDropDown="0" showInputMessage="0" showErrorMessage="0" allowBlank="1" type="list">
      <formula1>'Справочник'!$A$5:$A$10</formula1>
    </dataValidation>
    <dataValidation sqref="D4" showDropDown="0" showInputMessage="0" showErrorMessage="0" allowBlank="1" type="list">
      <formula1>'Справочник'!$A$5:$A$10</formula1>
    </dataValidation>
    <dataValidation sqref="E4" showDropDown="0" showInputMessage="0" showErrorMessage="0" allowBlank="1" type="list">
      <formula1>'Справочник'!$A$5:$A$10</formula1>
    </dataValidation>
    <dataValidation sqref="F4" showDropDown="0" showInputMessage="0" showErrorMessage="0" allowBlank="1" type="list">
      <formula1>'Справочник'!$A$5:$A$10</formula1>
    </dataValidation>
    <dataValidation sqref="G4" showDropDown="0" showInputMessage="0" showErrorMessage="0" allowBlank="1" type="list">
      <formula1>'Справочник'!$A$5:$A$10</formula1>
    </dataValidation>
    <dataValidation sqref="H4" showDropDown="0" showInputMessage="0" showErrorMessage="0" allowBlank="1" type="list">
      <formula1>'Справочник'!$A$5:$A$10</formula1>
    </dataValidation>
    <dataValidation sqref="I4" showDropDown="0" showInputMessage="0" showErrorMessage="0" allowBlank="1" type="list">
      <formula1>'Справочник'!$A$5:$A$10</formula1>
    </dataValidation>
    <dataValidation sqref="J4" showDropDown="0" showInputMessage="0" showErrorMessage="0" allowBlank="1" type="list">
      <formula1>'Справочник'!$A$5:$A$10</formula1>
    </dataValidation>
    <dataValidation sqref="K4" showDropDown="0" showInputMessage="0" showErrorMessage="0" allowBlank="1" type="list">
      <formula1>'Справочник'!$A$5:$A$10</formula1>
    </dataValidation>
    <dataValidation sqref="L4" showDropDown="0" showInputMessage="0" showErrorMessage="0" allowBlank="1" type="list">
      <formula1>'Справочник'!$A$5:$A$10</formula1>
    </dataValidation>
    <dataValidation sqref="M4" showDropDown="0" showInputMessage="0" showErrorMessage="0" allowBlank="1" type="list">
      <formula1>'Справочник'!$A$5:$A$10</formula1>
    </dataValidation>
  </dataValidations>
  <hyperlinks>
    <hyperlink xmlns:r="http://schemas.openxmlformats.org/officeDocument/2006/relationships" ref="M7" r:id="rId1"/>
  </hyperlinks>
  <pageMargins left="0.3" right="0.3" top="0.5" bottom="0.5" header="0.2" footer="0.2"/>
  <pageSetup orientation="landscape" paperSize="9" fitToHeight="0" fitToWidth="1"/>
  <headerFooter>
    <oddHeader/>
    <oddFooter>&amp;L&amp;K5B6B7B&amp;"Arial"&amp;9bortovoy.com&amp;R&amp;K5B6B7B&amp;"Arial"&amp;9Стр. &amp;P из &amp;N</oddFooter>
    <evenHeader/>
    <evenFooter/>
    <firstHeader/>
    <firstFooter/>
  </headerFooter>
</worksheet>
</file>

<file path=xl/worksheets/sheet2.xml><?xml version="1.0" encoding="utf-8"?>
<worksheet xmlns="http://schemas.openxmlformats.org/spreadsheetml/2006/main">
  <sheetPr>
    <outlinePr summaryBelow="1" summaryRight="1"/>
    <pageSetUpPr fitToPage="1"/>
  </sheetPr>
  <dimension ref="A1:K19"/>
  <sheetViews>
    <sheetView workbookViewId="0">
      <pane xSplit="1" ySplit="4" topLeftCell="B5" activePane="bottomRight" state="frozen"/>
      <selection pane="topRight"/>
      <selection pane="bottomLeft"/>
      <selection pane="bottomRight" activeCell="A1" sqref="A1"/>
    </sheetView>
  </sheetViews>
  <sheetFormatPr baseColWidth="8" defaultRowHeight="15"/>
  <cols>
    <col width="12" customWidth="1" min="1" max="1"/>
    <col width="26" customWidth="1" min="2" max="2"/>
    <col width="15" customWidth="1" min="3" max="3"/>
    <col width="15" customWidth="1" min="4" max="4"/>
    <col width="10" customWidth="1" min="5" max="5"/>
    <col width="11" customWidth="1" min="6" max="6"/>
    <col width="18" customWidth="1" min="7" max="7"/>
    <col width="12" customWidth="1" min="8" max="8"/>
    <col width="12" customWidth="1" min="9" max="9"/>
    <col width="18" customWidth="1" min="10" max="10"/>
    <col width="15" customWidth="1" min="11" max="11"/>
  </cols>
  <sheetData>
    <row r="1" ht="26" customHeight="1">
      <c r="A1" s="1" t="inlineStr">
        <is>
          <t>Прогноз следующего ТО</t>
        </is>
      </c>
    </row>
    <row r="2" ht="18" customHeight="1">
      <c r="A2" s="2" t="inlineStr">
        <is>
          <t>Считается по листу «Наработка за месяц» и интервалам из «Справочника». Выберите вид ТО для каждой машины.</t>
        </is>
      </c>
    </row>
    <row r="3">
      <c r="H3" s="11" t="inlineStr">
        <is>
          <t xml:space="preserve">Заполняется руками. В Бортовом наработку присылают водители голосом → </t>
        </is>
      </c>
      <c r="K3" s="12" t="inlineStr">
        <is>
          <t>bortovoy.com</t>
        </is>
      </c>
    </row>
    <row r="4" ht="30" customHeight="1">
      <c r="A4" s="13" t="inlineStr">
        <is>
          <t>Машина</t>
        </is>
      </c>
      <c r="B4" s="13" t="inlineStr">
        <is>
          <t>Класс техники</t>
        </is>
      </c>
      <c r="C4" s="13" t="inlineStr">
        <is>
          <t>Счётчик сейчас</t>
        </is>
      </c>
      <c r="D4" s="13" t="inlineStr">
        <is>
          <t>Средняя в сутки</t>
        </is>
      </c>
      <c r="E4" s="13" t="inlineStr">
        <is>
          <t>Вид ТО</t>
        </is>
      </c>
      <c r="F4" s="13" t="inlineStr">
        <is>
          <t>Интервал</t>
        </is>
      </c>
      <c r="G4" s="13" t="inlineStr">
        <is>
          <t>Наработка на следующее ТО</t>
        </is>
      </c>
      <c r="H4" s="13" t="inlineStr">
        <is>
          <t>Осталось</t>
        </is>
      </c>
      <c r="I4" s="13" t="inlineStr">
        <is>
          <t>Дней до ТО</t>
        </is>
      </c>
      <c r="J4" s="13" t="inlineStr">
        <is>
          <t>Ориентировочная дата</t>
        </is>
      </c>
      <c r="K4" s="13" t="inlineStr">
        <is>
          <t>Статус</t>
        </is>
      </c>
    </row>
    <row r="5">
      <c r="A5" s="24">
        <f>IF('Наработка за месяц'!B$3="","",'Наработка за месяц'!B$3)</f>
        <v/>
      </c>
      <c r="B5" s="24">
        <f>IF('Наработка за месяц'!B$4="","",'Наработка за месяц'!B$4)</f>
        <v/>
      </c>
      <c r="C5" s="25">
        <f>IF($A5="","",IF('Наработка за месяц'!B44="",'Наработка за месяц'!B$5,'Наработка за месяц'!B44))</f>
        <v/>
      </c>
      <c r="D5" s="26">
        <f>IF($A5="","",'Наработка за месяц'!B43)</f>
        <v/>
      </c>
      <c r="E5" s="24" t="inlineStr">
        <is>
          <t>ТО-2</t>
        </is>
      </c>
      <c r="F5" s="25">
        <f>IF(OR($B5="",$E5=""),"",IFERROR(VLOOKUP($B5,'Справочник'!$A$5:$F$10,MATCH($E5,{"ТО-1","ТО-2","ТО-3"},0)+1,FALSE),""))</f>
        <v/>
      </c>
      <c r="G5" s="25">
        <f>IF(OR($C5="",$F5=""),"",CEILING(MAX($C5,1)/MAX($F5,1),1)*$F5)</f>
        <v/>
      </c>
      <c r="H5" s="25">
        <f>IF($G5="","",$G5-$C5)</f>
        <v/>
      </c>
      <c r="I5" s="27">
        <f>IF(OR($H5="",$D5="",$D5=0),"",ROUND(MAX(0,$H5)/$D5,0))</f>
        <v/>
      </c>
      <c r="J5" s="28">
        <f>IF($I5="","",TODAY()+$I5)</f>
        <v/>
      </c>
      <c r="K5" s="24">
        <f>IF($G5="","",IF($C5&gt;=$G5*1.1,"Просрочено",IF($C5&gt;=$G5*0.9,"Скоро","План")))</f>
        <v/>
      </c>
    </row>
    <row r="6">
      <c r="A6" s="29">
        <f>IF('Наработка за месяц'!C$3="","",'Наработка за месяц'!C$3)</f>
        <v/>
      </c>
      <c r="B6" s="29">
        <f>IF('Наработка за месяц'!C$4="","",'Наработка за месяц'!C$4)</f>
        <v/>
      </c>
      <c r="C6" s="30">
        <f>IF($A6="","",IF('Наработка за месяц'!C44="",'Наработка за месяц'!C$5,'Наработка за месяц'!C44))</f>
        <v/>
      </c>
      <c r="D6" s="31">
        <f>IF($A6="","",'Наработка за месяц'!C43)</f>
        <v/>
      </c>
      <c r="E6" s="29" t="inlineStr">
        <is>
          <t>ТО-2</t>
        </is>
      </c>
      <c r="F6" s="30">
        <f>IF(OR($B6="",$E6=""),"",IFERROR(VLOOKUP($B6,'Справочник'!$A$5:$F$10,MATCH($E6,{"ТО-1","ТО-2","ТО-3"},0)+1,FALSE),""))</f>
        <v/>
      </c>
      <c r="G6" s="30">
        <f>IF(OR($C6="",$F6=""),"",CEILING(MAX($C6,1)/MAX($F6,1),1)*$F6)</f>
        <v/>
      </c>
      <c r="H6" s="30">
        <f>IF($G6="","",$G6-$C6)</f>
        <v/>
      </c>
      <c r="I6" s="32">
        <f>IF(OR($H6="",$D6="",$D6=0),"",ROUND(MAX(0,$H6)/$D6,0))</f>
        <v/>
      </c>
      <c r="J6" s="33">
        <f>IF($I6="","",TODAY()+$I6)</f>
        <v/>
      </c>
      <c r="K6" s="29">
        <f>IF($G6="","",IF($C6&gt;=$G6*1.1,"Просрочено",IF($C6&gt;=$G6*0.9,"Скоро","План")))</f>
        <v/>
      </c>
    </row>
    <row r="7">
      <c r="A7" s="24">
        <f>IF('Наработка за месяц'!D$3="","",'Наработка за месяц'!D$3)</f>
        <v/>
      </c>
      <c r="B7" s="24">
        <f>IF('Наработка за месяц'!D$4="","",'Наработка за месяц'!D$4)</f>
        <v/>
      </c>
      <c r="C7" s="25">
        <f>IF($A7="","",IF('Наработка за месяц'!D44="",'Наработка за месяц'!D$5,'Наработка за месяц'!D44))</f>
        <v/>
      </c>
      <c r="D7" s="26">
        <f>IF($A7="","",'Наработка за месяц'!D43)</f>
        <v/>
      </c>
      <c r="E7" s="24" t="inlineStr">
        <is>
          <t>ТО-2</t>
        </is>
      </c>
      <c r="F7" s="25">
        <f>IF(OR($B7="",$E7=""),"",IFERROR(VLOOKUP($B7,'Справочник'!$A$5:$F$10,MATCH($E7,{"ТО-1","ТО-2","ТО-3"},0)+1,FALSE),""))</f>
        <v/>
      </c>
      <c r="G7" s="25">
        <f>IF(OR($C7="",$F7=""),"",CEILING(MAX($C7,1)/MAX($F7,1),1)*$F7)</f>
        <v/>
      </c>
      <c r="H7" s="25">
        <f>IF($G7="","",$G7-$C7)</f>
        <v/>
      </c>
      <c r="I7" s="27">
        <f>IF(OR($H7="",$D7="",$D7=0),"",ROUND(MAX(0,$H7)/$D7,0))</f>
        <v/>
      </c>
      <c r="J7" s="28">
        <f>IF($I7="","",TODAY()+$I7)</f>
        <v/>
      </c>
      <c r="K7" s="24">
        <f>IF($G7="","",IF($C7&gt;=$G7*1.1,"Просрочено",IF($C7&gt;=$G7*0.9,"Скоро","План")))</f>
        <v/>
      </c>
    </row>
    <row r="8">
      <c r="A8" s="29">
        <f>IF('Наработка за месяц'!E$3="","",'Наработка за месяц'!E$3)</f>
        <v/>
      </c>
      <c r="B8" s="29">
        <f>IF('Наработка за месяц'!E$4="","",'Наработка за месяц'!E$4)</f>
        <v/>
      </c>
      <c r="C8" s="30">
        <f>IF($A8="","",IF('Наработка за месяц'!E44="",'Наработка за месяц'!E$5,'Наработка за месяц'!E44))</f>
        <v/>
      </c>
      <c r="D8" s="31">
        <f>IF($A8="","",'Наработка за месяц'!E43)</f>
        <v/>
      </c>
      <c r="E8" s="29" t="inlineStr">
        <is>
          <t>ТО-2</t>
        </is>
      </c>
      <c r="F8" s="30">
        <f>IF(OR($B8="",$E8=""),"",IFERROR(VLOOKUP($B8,'Справочник'!$A$5:$F$10,MATCH($E8,{"ТО-1","ТО-2","ТО-3"},0)+1,FALSE),""))</f>
        <v/>
      </c>
      <c r="G8" s="30">
        <f>IF(OR($C8="",$F8=""),"",CEILING(MAX($C8,1)/MAX($F8,1),1)*$F8)</f>
        <v/>
      </c>
      <c r="H8" s="30">
        <f>IF($G8="","",$G8-$C8)</f>
        <v/>
      </c>
      <c r="I8" s="32">
        <f>IF(OR($H8="",$D8="",$D8=0),"",ROUND(MAX(0,$H8)/$D8,0))</f>
        <v/>
      </c>
      <c r="J8" s="33">
        <f>IF($I8="","",TODAY()+$I8)</f>
        <v/>
      </c>
      <c r="K8" s="29">
        <f>IF($G8="","",IF($C8&gt;=$G8*1.1,"Просрочено",IF($C8&gt;=$G8*0.9,"Скоро","План")))</f>
        <v/>
      </c>
    </row>
    <row r="9">
      <c r="A9" s="24">
        <f>IF('Наработка за месяц'!F$3="","",'Наработка за месяц'!F$3)</f>
        <v/>
      </c>
      <c r="B9" s="24">
        <f>IF('Наработка за месяц'!F$4="","",'Наработка за месяц'!F$4)</f>
        <v/>
      </c>
      <c r="C9" s="25">
        <f>IF($A9="","",IF('Наработка за месяц'!F44="",'Наработка за месяц'!F$5,'Наработка за месяц'!F44))</f>
        <v/>
      </c>
      <c r="D9" s="26">
        <f>IF($A9="","",'Наработка за месяц'!F43)</f>
        <v/>
      </c>
      <c r="E9" s="24" t="inlineStr">
        <is>
          <t>ТО-2</t>
        </is>
      </c>
      <c r="F9" s="25">
        <f>IF(OR($B9="",$E9=""),"",IFERROR(VLOOKUP($B9,'Справочник'!$A$5:$F$10,MATCH($E9,{"ТО-1","ТО-2","ТО-3"},0)+1,FALSE),""))</f>
        <v/>
      </c>
      <c r="G9" s="25">
        <f>IF(OR($C9="",$F9=""),"",CEILING(MAX($C9,1)/MAX($F9,1),1)*$F9)</f>
        <v/>
      </c>
      <c r="H9" s="25">
        <f>IF($G9="","",$G9-$C9)</f>
        <v/>
      </c>
      <c r="I9" s="27">
        <f>IF(OR($H9="",$D9="",$D9=0),"",ROUND(MAX(0,$H9)/$D9,0))</f>
        <v/>
      </c>
      <c r="J9" s="28">
        <f>IF($I9="","",TODAY()+$I9)</f>
        <v/>
      </c>
      <c r="K9" s="24">
        <f>IF($G9="","",IF($C9&gt;=$G9*1.1,"Просрочено",IF($C9&gt;=$G9*0.9,"Скоро","План")))</f>
        <v/>
      </c>
    </row>
    <row r="10">
      <c r="A10" s="34">
        <f>IF('Наработка за месяц'!G$3="","",'Наработка за месяц'!G$3)</f>
        <v/>
      </c>
      <c r="B10" s="34">
        <f>IF('Наработка за месяц'!G$4="","",'Наработка за месяц'!G$4)</f>
        <v/>
      </c>
      <c r="C10" s="35">
        <f>IF($A10="","",IF('Наработка за месяц'!G44="",'Наработка за месяц'!G$5,'Наработка за месяц'!G44))</f>
        <v/>
      </c>
      <c r="D10" s="36">
        <f>IF($A10="","",'Наработка за месяц'!G43)</f>
        <v/>
      </c>
      <c r="E10" s="34" t="n"/>
      <c r="F10" s="35">
        <f>IF(OR($B10="",$E10=""),"",IFERROR(VLOOKUP($B10,'Справочник'!$A$5:$F$10,MATCH($E10,{"ТО-1","ТО-2","ТО-3"},0)+1,FALSE),""))</f>
        <v/>
      </c>
      <c r="G10" s="35">
        <f>IF(OR($C10="",$F10=""),"",CEILING(MAX($C10,1)/MAX($F10,1),1)*$F10)</f>
        <v/>
      </c>
      <c r="H10" s="35">
        <f>IF($G10="","",$G10-$C10)</f>
        <v/>
      </c>
      <c r="I10" s="37">
        <f>IF(OR($H10="",$D10="",$D10=0),"",ROUND(MAX(0,$H10)/$D10,0))</f>
        <v/>
      </c>
      <c r="J10" s="17">
        <f>IF($I10="","",TODAY()+$I10)</f>
        <v/>
      </c>
      <c r="K10" s="34">
        <f>IF($G10="","",IF($C10&gt;=$G10*1.1,"Просрочено",IF($C10&gt;=$G10*0.9,"Скоро","План")))</f>
        <v/>
      </c>
    </row>
    <row r="11">
      <c r="A11" s="38">
        <f>IF('Наработка за месяц'!H$3="","",'Наработка за месяц'!H$3)</f>
        <v/>
      </c>
      <c r="B11" s="38">
        <f>IF('Наработка за месяц'!H$4="","",'Наработка за месяц'!H$4)</f>
        <v/>
      </c>
      <c r="C11" s="39">
        <f>IF($A11="","",IF('Наработка за месяц'!H44="",'Наработка за месяц'!H$5,'Наработка за месяц'!H44))</f>
        <v/>
      </c>
      <c r="D11" s="40">
        <f>IF($A11="","",'Наработка за месяц'!H43)</f>
        <v/>
      </c>
      <c r="E11" s="38" t="n"/>
      <c r="F11" s="39">
        <f>IF(OR($B11="",$E11=""),"",IFERROR(VLOOKUP($B11,'Справочник'!$A$5:$F$10,MATCH($E11,{"ТО-1","ТО-2","ТО-3"},0)+1,FALSE),""))</f>
        <v/>
      </c>
      <c r="G11" s="39">
        <f>IF(OR($C11="",$F11=""),"",CEILING(MAX($C11,1)/MAX($F11,1),1)*$F11)</f>
        <v/>
      </c>
      <c r="H11" s="39">
        <f>IF($G11="","",$G11-$C11)</f>
        <v/>
      </c>
      <c r="I11" s="41">
        <f>IF(OR($H11="",$D11="",$D11=0),"",ROUND(MAX(0,$H11)/$D11,0))</f>
        <v/>
      </c>
      <c r="J11" s="14">
        <f>IF($I11="","",TODAY()+$I11)</f>
        <v/>
      </c>
      <c r="K11" s="38">
        <f>IF($G11="","",IF($C11&gt;=$G11*1.1,"Просрочено",IF($C11&gt;=$G11*0.9,"Скоро","План")))</f>
        <v/>
      </c>
    </row>
    <row r="12">
      <c r="A12" s="34">
        <f>IF('Наработка за месяц'!I$3="","",'Наработка за месяц'!I$3)</f>
        <v/>
      </c>
      <c r="B12" s="34">
        <f>IF('Наработка за месяц'!I$4="","",'Наработка за месяц'!I$4)</f>
        <v/>
      </c>
      <c r="C12" s="35">
        <f>IF($A12="","",IF('Наработка за месяц'!I44="",'Наработка за месяц'!I$5,'Наработка за месяц'!I44))</f>
        <v/>
      </c>
      <c r="D12" s="36">
        <f>IF($A12="","",'Наработка за месяц'!I43)</f>
        <v/>
      </c>
      <c r="E12" s="34" t="n"/>
      <c r="F12" s="35">
        <f>IF(OR($B12="",$E12=""),"",IFERROR(VLOOKUP($B12,'Справочник'!$A$5:$F$10,MATCH($E12,{"ТО-1","ТО-2","ТО-3"},0)+1,FALSE),""))</f>
        <v/>
      </c>
      <c r="G12" s="35">
        <f>IF(OR($C12="",$F12=""),"",CEILING(MAX($C12,1)/MAX($F12,1),1)*$F12)</f>
        <v/>
      </c>
      <c r="H12" s="35">
        <f>IF($G12="","",$G12-$C12)</f>
        <v/>
      </c>
      <c r="I12" s="37">
        <f>IF(OR($H12="",$D12="",$D12=0),"",ROUND(MAX(0,$H12)/$D12,0))</f>
        <v/>
      </c>
      <c r="J12" s="17">
        <f>IF($I12="","",TODAY()+$I12)</f>
        <v/>
      </c>
      <c r="K12" s="34">
        <f>IF($G12="","",IF($C12&gt;=$G12*1.1,"Просрочено",IF($C12&gt;=$G12*0.9,"Скоро","План")))</f>
        <v/>
      </c>
    </row>
    <row r="13">
      <c r="A13" s="38">
        <f>IF('Наработка за месяц'!J$3="","",'Наработка за месяц'!J$3)</f>
        <v/>
      </c>
      <c r="B13" s="38">
        <f>IF('Наработка за месяц'!J$4="","",'Наработка за месяц'!J$4)</f>
        <v/>
      </c>
      <c r="C13" s="39">
        <f>IF($A13="","",IF('Наработка за месяц'!J44="",'Наработка за месяц'!J$5,'Наработка за месяц'!J44))</f>
        <v/>
      </c>
      <c r="D13" s="40">
        <f>IF($A13="","",'Наработка за месяц'!J43)</f>
        <v/>
      </c>
      <c r="E13" s="38" t="n"/>
      <c r="F13" s="39">
        <f>IF(OR($B13="",$E13=""),"",IFERROR(VLOOKUP($B13,'Справочник'!$A$5:$F$10,MATCH($E13,{"ТО-1","ТО-2","ТО-3"},0)+1,FALSE),""))</f>
        <v/>
      </c>
      <c r="G13" s="39">
        <f>IF(OR($C13="",$F13=""),"",CEILING(MAX($C13,1)/MAX($F13,1),1)*$F13)</f>
        <v/>
      </c>
      <c r="H13" s="39">
        <f>IF($G13="","",$G13-$C13)</f>
        <v/>
      </c>
      <c r="I13" s="41">
        <f>IF(OR($H13="",$D13="",$D13=0),"",ROUND(MAX(0,$H13)/$D13,0))</f>
        <v/>
      </c>
      <c r="J13" s="14">
        <f>IF($I13="","",TODAY()+$I13)</f>
        <v/>
      </c>
      <c r="K13" s="38">
        <f>IF($G13="","",IF($C13&gt;=$G13*1.1,"Просрочено",IF($C13&gt;=$G13*0.9,"Скоро","План")))</f>
        <v/>
      </c>
    </row>
    <row r="14">
      <c r="A14" s="34">
        <f>IF('Наработка за месяц'!K$3="","",'Наработка за месяц'!K$3)</f>
        <v/>
      </c>
      <c r="B14" s="34">
        <f>IF('Наработка за месяц'!K$4="","",'Наработка за месяц'!K$4)</f>
        <v/>
      </c>
      <c r="C14" s="35">
        <f>IF($A14="","",IF('Наработка за месяц'!K44="",'Наработка за месяц'!K$5,'Наработка за месяц'!K44))</f>
        <v/>
      </c>
      <c r="D14" s="36">
        <f>IF($A14="","",'Наработка за месяц'!K43)</f>
        <v/>
      </c>
      <c r="E14" s="34" t="n"/>
      <c r="F14" s="35">
        <f>IF(OR($B14="",$E14=""),"",IFERROR(VLOOKUP($B14,'Справочник'!$A$5:$F$10,MATCH($E14,{"ТО-1","ТО-2","ТО-3"},0)+1,FALSE),""))</f>
        <v/>
      </c>
      <c r="G14" s="35">
        <f>IF(OR($C14="",$F14=""),"",CEILING(MAX($C14,1)/MAX($F14,1),1)*$F14)</f>
        <v/>
      </c>
      <c r="H14" s="35">
        <f>IF($G14="","",$G14-$C14)</f>
        <v/>
      </c>
      <c r="I14" s="37">
        <f>IF(OR($H14="",$D14="",$D14=0),"",ROUND(MAX(0,$H14)/$D14,0))</f>
        <v/>
      </c>
      <c r="J14" s="17">
        <f>IF($I14="","",TODAY()+$I14)</f>
        <v/>
      </c>
      <c r="K14" s="34">
        <f>IF($G14="","",IF($C14&gt;=$G14*1.1,"Просрочено",IF($C14&gt;=$G14*0.9,"Скоро","План")))</f>
        <v/>
      </c>
    </row>
    <row r="15">
      <c r="A15" s="38">
        <f>IF('Наработка за месяц'!L$3="","",'Наработка за месяц'!L$3)</f>
        <v/>
      </c>
      <c r="B15" s="38">
        <f>IF('Наработка за месяц'!L$4="","",'Наработка за месяц'!L$4)</f>
        <v/>
      </c>
      <c r="C15" s="39">
        <f>IF($A15="","",IF('Наработка за месяц'!L44="",'Наработка за месяц'!L$5,'Наработка за месяц'!L44))</f>
        <v/>
      </c>
      <c r="D15" s="40">
        <f>IF($A15="","",'Наработка за месяц'!L43)</f>
        <v/>
      </c>
      <c r="E15" s="38" t="n"/>
      <c r="F15" s="39">
        <f>IF(OR($B15="",$E15=""),"",IFERROR(VLOOKUP($B15,'Справочник'!$A$5:$F$10,MATCH($E15,{"ТО-1","ТО-2","ТО-3"},0)+1,FALSE),""))</f>
        <v/>
      </c>
      <c r="G15" s="39">
        <f>IF(OR($C15="",$F15=""),"",CEILING(MAX($C15,1)/MAX($F15,1),1)*$F15)</f>
        <v/>
      </c>
      <c r="H15" s="39">
        <f>IF($G15="","",$G15-$C15)</f>
        <v/>
      </c>
      <c r="I15" s="41">
        <f>IF(OR($H15="",$D15="",$D15=0),"",ROUND(MAX(0,$H15)/$D15,0))</f>
        <v/>
      </c>
      <c r="J15" s="14">
        <f>IF($I15="","",TODAY()+$I15)</f>
        <v/>
      </c>
      <c r="K15" s="38">
        <f>IF($G15="","",IF($C15&gt;=$G15*1.1,"Просрочено",IF($C15&gt;=$G15*0.9,"Скоро","План")))</f>
        <v/>
      </c>
    </row>
    <row r="16">
      <c r="A16" s="34">
        <f>IF('Наработка за месяц'!M$3="","",'Наработка за месяц'!M$3)</f>
        <v/>
      </c>
      <c r="B16" s="34">
        <f>IF('Наработка за месяц'!M$4="","",'Наработка за месяц'!M$4)</f>
        <v/>
      </c>
      <c r="C16" s="35">
        <f>IF($A16="","",IF('Наработка за месяц'!M44="",'Наработка за месяц'!M$5,'Наработка за месяц'!M44))</f>
        <v/>
      </c>
      <c r="D16" s="36">
        <f>IF($A16="","",'Наработка за месяц'!M43)</f>
        <v/>
      </c>
      <c r="E16" s="34" t="n"/>
      <c r="F16" s="35">
        <f>IF(OR($B16="",$E16=""),"",IFERROR(VLOOKUP($B16,'Справочник'!$A$5:$F$10,MATCH($E16,{"ТО-1","ТО-2","ТО-3"},0)+1,FALSE),""))</f>
        <v/>
      </c>
      <c r="G16" s="35">
        <f>IF(OR($C16="",$F16=""),"",CEILING(MAX($C16,1)/MAX($F16,1),1)*$F16)</f>
        <v/>
      </c>
      <c r="H16" s="35">
        <f>IF($G16="","",$G16-$C16)</f>
        <v/>
      </c>
      <c r="I16" s="37">
        <f>IF(OR($H16="",$D16="",$D16=0),"",ROUND(MAX(0,$H16)/$D16,0))</f>
        <v/>
      </c>
      <c r="J16" s="17">
        <f>IF($I16="","",TODAY()+$I16)</f>
        <v/>
      </c>
      <c r="K16" s="34">
        <f>IF($G16="","",IF($C16&gt;=$G16*1.1,"Просрочено",IF($C16&gt;=$G16*0.9,"Скоро","План")))</f>
        <v/>
      </c>
    </row>
    <row r="18" ht="28" customHeight="1">
      <c r="A18" s="23" t="inlineStr">
        <is>
          <t>Прогноз собран вручную из журнала на дату открытия файла. В Бортовом руководитель видит такую же картину по всему парку в кабинете — без пересылки файлов.</t>
        </is>
      </c>
    </row>
    <row r="19">
      <c r="A19" s="42" t="inlineStr">
        <is>
          <t>cabinet.bortovoy.com</t>
        </is>
      </c>
    </row>
  </sheetData>
  <mergeCells count="4">
    <mergeCell ref="A2:K2"/>
    <mergeCell ref="H3:J3"/>
    <mergeCell ref="A1:K1"/>
    <mergeCell ref="A18:H18"/>
  </mergeCells>
  <conditionalFormatting sqref="K5:K16">
    <cfRule type="cellIs" priority="1" operator="equal" dxfId="0">
      <formula>"Просрочено"</formula>
    </cfRule>
    <cfRule type="cellIs" priority="2" operator="equal" dxfId="1">
      <formula>"Скоро"</formula>
    </cfRule>
  </conditionalFormatting>
  <conditionalFormatting sqref="A5:J16">
    <cfRule type="expression" priority="3" dxfId="2" stopIfTrue="0">
      <formula>$K5="Просрочено"</formula>
    </cfRule>
  </conditionalFormatting>
  <dataValidations count="1">
    <dataValidation sqref="E5:E16" showDropDown="0" showInputMessage="0" showErrorMessage="0" allowBlank="1" type="list">
      <formula1>"ТО-1,ТО-2,ТО-3"</formula1>
    </dataValidation>
  </dataValidations>
  <hyperlinks>
    <hyperlink xmlns:r="http://schemas.openxmlformats.org/officeDocument/2006/relationships" ref="K3" r:id="rId1"/>
    <hyperlink xmlns:r="http://schemas.openxmlformats.org/officeDocument/2006/relationships" ref="A19" r:id="rId2"/>
  </hyperlinks>
  <pageMargins left="0.3" right="0.3" top="0.5" bottom="0.5" header="0.2" footer="0.2"/>
  <pageSetup orientation="landscape" paperSize="9" fitToHeight="0" fitToWidth="1"/>
  <headerFooter>
    <oddHeader/>
    <oddFooter>&amp;L&amp;K5B6B7B&amp;"Arial"&amp;9bortovoy.com&amp;R&amp;K5B6B7B&amp;"Arial"&amp;9Стр. &amp;P из &amp;N</oddFooter>
    <evenHeader/>
    <evenFooter/>
    <firstHeader/>
    <firstFooter/>
  </headerFooter>
</worksheet>
</file>

<file path=xl/worksheets/sheet3.xml><?xml version="1.0" encoding="utf-8"?>
<worksheet xmlns="http://schemas.openxmlformats.org/spreadsheetml/2006/main">
  <sheetPr>
    <outlinePr summaryBelow="1" summaryRight="1"/>
    <pageSetUpPr fitToPage="1"/>
  </sheetPr>
  <dimension ref="A1:B17"/>
  <sheetViews>
    <sheetView workbookViewId="0">
      <selection activeCell="A1" sqref="A1"/>
    </sheetView>
  </sheetViews>
  <sheetFormatPr baseColWidth="8" defaultRowHeight="15"/>
  <cols>
    <col width="4" customWidth="1" min="1" max="1"/>
    <col width="112" customWidth="1" min="2" max="2"/>
  </cols>
  <sheetData>
    <row r="1" ht="26" customHeight="1">
      <c r="A1" s="1" t="inlineStr">
        <is>
          <t>Как вести журнал моточасов</t>
        </is>
      </c>
    </row>
    <row r="2" ht="18" customHeight="1">
      <c r="A2" s="2" t="inlineStr">
        <is>
          <t>Инструкция на одну страницу. Читать 2 минуты.</t>
        </is>
      </c>
    </row>
    <row r="4" ht="30" customHeight="1">
      <c r="A4" s="43" t="n">
        <v>1</v>
      </c>
      <c r="B4" s="44" t="inlineStr">
        <is>
          <t>В шапке листа «Наработка за месяц» впишите ID техники и выберите класс из списка. Одна колонка — одна машина, до 12 машин.</t>
        </is>
      </c>
    </row>
    <row r="5" ht="30" customHeight="1">
      <c r="A5" s="45" t="n">
        <v>2</v>
      </c>
      <c r="B5" s="46" t="inlineStr">
        <is>
          <t>В строку «Счётчик на начало месяца» поставьте показание счётчика на 1-е число.</t>
        </is>
      </c>
    </row>
    <row r="6" ht="30" customHeight="1">
      <c r="A6" s="43" t="n">
        <v>3</v>
      </c>
      <c r="B6" s="44" t="inlineStr">
        <is>
          <t>Каждый день пишите наработку за смену в клетку на пересечении дня и машины (в моточасах, для грузовиков — в километрах). Пустая клетка = машина не работала.</t>
        </is>
      </c>
    </row>
    <row r="7" ht="30" customHeight="1">
      <c r="A7" s="45" t="n">
        <v>4</v>
      </c>
      <c r="B7" s="46" t="inlineStr">
        <is>
          <t>Итоги внизу считаются сами: наработка за месяц, сколько смен отработано, средняя за смену и средняя в сутки, счётчик на конец месяца.</t>
        </is>
      </c>
    </row>
    <row r="8" ht="30" customHeight="1">
      <c r="A8" s="43" t="n">
        <v>5</v>
      </c>
      <c r="B8" s="44" t="inlineStr">
        <is>
          <t>Лист «Прогноз ТО»: выберите вид ТО для каждой машины — и увидите, на какой наработке следующее ТО, сколько осталось и в какой день оно подойдёт.</t>
        </is>
      </c>
    </row>
    <row r="9" ht="30" customHeight="1">
      <c r="A9" s="45" t="n">
        <v>6</v>
      </c>
      <c r="B9" s="46" t="inlineStr">
        <is>
          <t>Статус «Просрочено» подсвечивается красным, «Скоро» — синим (вошли в окно 10% до ТО). Это ваш список на планёрку.</t>
        </is>
      </c>
    </row>
    <row r="10" ht="30" customHeight="1">
      <c r="A10" s="43" t="n">
        <v>7</v>
      </c>
      <c r="B10" s="44" t="inlineStr">
        <is>
          <t>В начале нового месяца скопируйте файл, поменяйте месяц в шапке и перенесите «Счётчик на конец месяца» в строку начала. История останется в старом файле.</t>
        </is>
      </c>
    </row>
    <row r="12" ht="30" customHeight="1">
      <c r="B12" s="47" t="inlineStr">
        <is>
          <t>Главная ошибка учёта — записывать моточасы «примерно» и задним числом. Показания снимает тот, кто работает на машине, в день смены.</t>
        </is>
      </c>
    </row>
    <row r="14">
      <c r="B14" s="47" t="inlineStr">
        <is>
          <t>Строки-примеры выделены серым курсивом. Удалите примеры перед работой — формулы останутся.</t>
        </is>
      </c>
    </row>
    <row r="16">
      <c r="B16" s="48" t="inlineStr">
        <is>
          <t>Этот журнал может вестись сам — голосом из чата. Приложение «Бортовой»:</t>
        </is>
      </c>
    </row>
    <row r="17">
      <c r="B17" s="49" t="inlineStr">
        <is>
          <t>bortovoy.com</t>
        </is>
      </c>
    </row>
  </sheetData>
  <mergeCells count="2">
    <mergeCell ref="A2:B2"/>
    <mergeCell ref="A1:B1"/>
  </mergeCells>
  <hyperlinks>
    <hyperlink xmlns:r="http://schemas.openxmlformats.org/officeDocument/2006/relationships" ref="B17" r:id="rId1"/>
  </hyperlinks>
  <pageMargins left="0.3" right="0.3" top="0.5" bottom="0.5" header="0.2" footer="0.2"/>
  <pageSetup orientation="portrait" paperSize="9" fitToHeight="0" fitToWidth="1"/>
  <headerFooter>
    <oddHeader/>
    <oddFooter>&amp;L&amp;K5B6B7B&amp;"Arial"&amp;9bortovoy.com&amp;R&amp;K5B6B7B&amp;"Arial"&amp;9Стр. &amp;P из &amp;N</oddFooter>
    <evenHeader/>
    <evenFooter/>
    <firstHeader/>
    <firstFooter/>
  </headerFooter>
</worksheet>
</file>

<file path=xl/worksheets/sheet4.xml><?xml version="1.0" encoding="utf-8"?>
<worksheet xmlns="http://schemas.openxmlformats.org/spreadsheetml/2006/main">
  <sheetPr>
    <outlinePr summaryBelow="1" summaryRight="1"/>
    <pageSetUpPr fitToPage="1"/>
  </sheetPr>
  <dimension ref="A1:F49"/>
  <sheetViews>
    <sheetView showGridLines="0" workbookViewId="0">
      <selection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  <col width="4" customWidth="1" min="4" max="4"/>
    <col width="26" customWidth="1" min="5" max="5"/>
    <col width="22" customWidth="1" min="6" max="6"/>
  </cols>
  <sheetData>
    <row r="1" ht="26" customHeight="1">
      <c r="A1" s="1" t="inlineStr">
        <is>
          <t>Где Excel заканчивается</t>
        </is>
      </c>
    </row>
    <row r="2" ht="18" customHeight="1">
      <c r="A2" s="2" t="inlineStr">
        <is>
          <t>Честная граница таблицы — и что в этом месте делает приложение.</t>
        </is>
      </c>
    </row>
    <row r="4" ht="44" customHeight="1">
      <c r="A4" s="47" t="inlineStr">
        <is>
          <t>Этот файл честно работает первые месяцы. Ниже — семь мест, где он перестаёт справляться, и что в этих местах делает приложение. Это не замена таблице, а следующий шаг — те же поля, только заполняет их не человек.</t>
        </is>
      </c>
    </row>
    <row r="6" ht="30" customHeight="1">
      <c r="A6" s="13" t="inlineStr">
        <is>
          <t>Ситуация</t>
        </is>
      </c>
      <c r="B6" s="13" t="inlineStr">
        <is>
          <t>Что происходит в этом файле</t>
        </is>
      </c>
      <c r="C6" s="13" t="inlineStr">
        <is>
          <t>Что происходит в Бортовом</t>
        </is>
      </c>
    </row>
    <row r="7" ht="32" customHeight="1">
      <c r="A7" s="50" t="inlineStr">
        <is>
          <t>Водитель сообщил наработку из поля</t>
        </is>
      </c>
      <c r="B7" s="38" t="inlineStr">
        <is>
          <t>Позвонил или написал в мессенджер, инженер переписывает в таблицу вечером</t>
        </is>
      </c>
      <c r="C7" s="51" t="inlineStr">
        <is>
          <t>Сказал голосом в чат машины — запись встала в журнал сразу</t>
        </is>
      </c>
    </row>
    <row r="8" ht="32" customHeight="1">
      <c r="A8" s="52" t="inlineStr">
        <is>
          <t>Подошёл срок ТО</t>
        </is>
      </c>
      <c r="B8" s="34" t="inlineStr">
        <is>
          <t>Файл молчит, пока его не откроют и не посмотрят колонку статуса</t>
        </is>
      </c>
      <c r="C8" s="53" t="inlineStr">
        <is>
          <t>Приходит сообщение в чат машины за 25–50 моточасов до срока</t>
        </is>
      </c>
    </row>
    <row r="9" ht="32" customHeight="1">
      <c r="A9" s="50" t="inlineStr">
        <is>
          <t>Дефект с фотографией</t>
        </is>
      </c>
      <c r="B9" s="38" t="inlineStr">
        <is>
          <t>Фото остаётся в телефоне или в переписке, в строке только описание словами</t>
        </is>
      </c>
      <c r="C9" s="51" t="inlineStr">
        <is>
          <t>Фото прикреплено к записи о дефекте и остаётся в журнале машины</t>
        </is>
      </c>
    </row>
    <row r="10" ht="32" customHeight="1">
      <c r="A10" s="52" t="inlineStr">
        <is>
          <t>Инженер уволился или в отпуске</t>
        </is>
      </c>
      <c r="B10" s="34" t="inlineStr">
        <is>
          <t>Файл лежит на его компьютере, актуальную версию ищут по почте</t>
        </is>
      </c>
      <c r="C10" s="53" t="inlineStr">
        <is>
          <t>Данные в общей базе, доступ у всех, кому его дали</t>
        </is>
      </c>
    </row>
    <row r="11" ht="32" customHeight="1">
      <c r="A11" s="50" t="inlineStr">
        <is>
          <t>Руководитель просит сводку по парку</t>
        </is>
      </c>
      <c r="B11" s="38" t="inlineStr">
        <is>
          <t>Инженер собирает её вручную и присылает файл, к вечеру он устарел</t>
        </is>
      </c>
      <c r="C11" s="51" t="inlineStr">
        <is>
          <t>Руководитель открывает кабинет и видит текущее состояние сам</t>
        </is>
      </c>
    </row>
    <row r="12" ht="32" customHeight="1">
      <c r="A12" s="52" t="inlineStr">
        <is>
          <t>Спор: кто сказал 6420 моточасов</t>
        </is>
      </c>
      <c r="B12" s="34" t="inlineStr">
        <is>
          <t>В ячейке только число, автора и время внесения не видно</t>
        </is>
      </c>
      <c r="C12" s="53" t="inlineStr">
        <is>
          <t>У записи есть автор, время, исходное голосовое и фото</t>
        </is>
      </c>
    </row>
    <row r="13" ht="32" customHeight="1">
      <c r="A13" s="50" t="inlineStr">
        <is>
          <t>30 машин и три гаража</t>
        </is>
      </c>
      <c r="B13" s="38" t="inlineStr">
        <is>
          <t>Файлы расходятся по копиям, кто-то правит устаревшую версию</t>
        </is>
      </c>
      <c r="C13" s="51" t="inlineStr">
        <is>
          <t>Одна база на организацию, у каждой машины свой чат</t>
        </is>
      </c>
    </row>
    <row r="15">
      <c r="A15" s="54" t="inlineStr">
        <is>
          <t>Сколько стоит вести таблицу руками</t>
        </is>
      </c>
    </row>
    <row r="16">
      <c r="A16" s="10" t="inlineStr">
        <is>
          <t>Цифры подставьте свои — формулы открыты.</t>
        </is>
      </c>
    </row>
    <row r="17" ht="22" customHeight="1">
      <c r="A17" s="38" t="inlineStr">
        <is>
          <t>Машин в парке</t>
        </is>
      </c>
      <c r="B17" s="55" t="n">
        <v>15</v>
      </c>
    </row>
    <row r="18" ht="22" customHeight="1">
      <c r="A18" s="38" t="inlineStr">
        <is>
          <t>Минут на одну машину в неделю: собрать и внести данные</t>
        </is>
      </c>
      <c r="B18" s="55" t="n">
        <v>10</v>
      </c>
    </row>
    <row r="19" ht="22" customHeight="1">
      <c r="A19" s="38" t="inlineStr">
        <is>
          <t>Ставка инженера, ₽ в час</t>
        </is>
      </c>
      <c r="B19" s="55" t="n">
        <v>600</v>
      </c>
    </row>
    <row r="20" ht="22" customHeight="1">
      <c r="A20" s="38" t="inlineStr">
        <is>
          <t>Потерянных записей в месяц</t>
        </is>
      </c>
      <c r="B20" s="55" t="n">
        <v>3</v>
      </c>
    </row>
    <row r="22" ht="24" customHeight="1">
      <c r="A22" s="56" t="inlineStr">
        <is>
          <t>Часов в год на ведение таблицы</t>
        </is>
      </c>
      <c r="B22" s="57">
        <f>ROUND($B$17*$B$18*52/60,0)</f>
        <v/>
      </c>
    </row>
    <row r="23" ht="24" customHeight="1">
      <c r="A23" s="56" t="inlineStr">
        <is>
          <t>Это стоит в год</t>
        </is>
      </c>
      <c r="B23" s="58">
        <f>ROUND($B$17*$B$18*52/60*$B$19,0)</f>
        <v/>
      </c>
    </row>
    <row r="24" ht="24" customHeight="1">
      <c r="A24" s="56" t="inlineStr">
        <is>
          <t>Записей без источника за год</t>
        </is>
      </c>
      <c r="B24" s="59">
        <f>$B$20*12</f>
        <v/>
      </c>
    </row>
    <row r="26" ht="15" customHeight="1"/>
    <row r="27" ht="15" customHeight="1"/>
    <row r="28" ht="15" customHeight="1"/>
    <row r="29" ht="15" customHeight="1"/>
    <row r="30" ht="15" customHeight="1"/>
    <row r="31" ht="15" customHeight="1"/>
    <row r="32" ht="15" customHeight="1"/>
    <row r="33" ht="22" customHeight="1">
      <c r="E33" s="47" t="inlineStr">
        <is>
          <t>Наведите камеру — приложение бесплатно, iOS и Android</t>
        </is>
      </c>
    </row>
    <row r="34" ht="15" customHeight="1"/>
    <row r="35" ht="15" customHeight="1">
      <c r="E35" s="49" t="inlineStr">
        <is>
          <t>bortovoy.com</t>
        </is>
      </c>
    </row>
    <row r="36" ht="15" customHeight="1"/>
    <row r="37" ht="15" customHeight="1"/>
    <row r="38" ht="15" customHeight="1"/>
    <row r="39" ht="15" customHeight="1"/>
    <row r="40" ht="15" customHeight="1"/>
    <row r="41" ht="15" customHeight="1"/>
    <row r="42" ht="15" customHeight="1"/>
    <row r="43" ht="15" customHeight="1"/>
    <row r="44" ht="15" customHeight="1"/>
    <row r="45" ht="15" customHeight="1"/>
    <row r="46" ht="15" customHeight="1"/>
    <row r="47">
      <c r="A47" s="2" t="inlineStr">
        <is>
          <t>Чат машины: голос → запись</t>
        </is>
      </c>
      <c r="C47" s="2" t="inlineStr">
        <is>
          <t>Журнал машины: каждая запись с автором и временем</t>
        </is>
      </c>
    </row>
    <row r="49">
      <c r="A49" s="10" t="inlineStr">
        <is>
          <t>Сделано командой Бортового · bortovoy.com · вопросы — в чат помощника в приложении</t>
        </is>
      </c>
    </row>
  </sheetData>
  <mergeCells count="6">
    <mergeCell ref="E33:F34"/>
    <mergeCell ref="A49:C49"/>
    <mergeCell ref="A1:C1"/>
    <mergeCell ref="A16:C16"/>
    <mergeCell ref="A4:C4"/>
    <mergeCell ref="A2:C2"/>
  </mergeCells>
  <hyperlinks>
    <hyperlink xmlns:r="http://schemas.openxmlformats.org/officeDocument/2006/relationships" ref="E35" r:id="rId1"/>
  </hyperlinks>
  <pageMargins left="0.3" right="0.3" top="0.5" bottom="0.5" header="0.2" footer="0.2"/>
  <pageSetup orientation="landscape" paperSize="9" fitToHeight="0" fitToWidth="1"/>
  <headerFooter>
    <oddHeader/>
    <oddFooter>&amp;L&amp;K5B6B7B&amp;"Arial"&amp;9bortovoy.com&amp;R&amp;K5B6B7B&amp;"Arial"&amp;9Стр. &amp;P из &amp;N</oddFooter>
    <evenHeader/>
    <evenFooter/>
    <firstHeader/>
    <firstFooter/>
  </headerFooter>
  <drawing xmlns:r="http://schemas.openxmlformats.org/officeDocument/2006/relationships" r:id="rId2"/>
</worksheet>
</file>

<file path=xl/worksheets/sheet5.xml><?xml version="1.0" encoding="utf-8"?>
<worksheet xmlns="http://schemas.openxmlformats.org/spreadsheetml/2006/main">
  <sheetPr>
    <outlinePr summaryBelow="1" summaryRight="1"/>
    <pageSetUpPr fitToPage="1"/>
  </sheetPr>
  <dimension ref="A1:F38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30" customWidth="1" min="1" max="1"/>
    <col width="10" customWidth="1" min="2" max="2"/>
    <col width="10" customWidth="1" min="3" max="3"/>
    <col width="10" customWidth="1" min="4" max="4"/>
    <col width="62" customWidth="1" min="5" max="5"/>
    <col width="10" customWidth="1" min="6" max="6"/>
  </cols>
  <sheetData>
    <row r="1" ht="26" customHeight="1">
      <c r="A1" s="1" t="inlineStr">
        <is>
          <t>Справочник</t>
        </is>
      </c>
    </row>
    <row r="2" ht="18" customHeight="1">
      <c r="A2" s="2" t="inlineStr">
        <is>
          <t>Интервалы ТО по классам техники и списки значений. Правьте под свою технику — формулы на других листах подтянут новые числа.</t>
        </is>
      </c>
    </row>
    <row r="4" ht="32" customHeight="1">
      <c r="A4" s="13" t="inlineStr">
        <is>
          <t>Класс техники</t>
        </is>
      </c>
      <c r="B4" s="13" t="inlineStr">
        <is>
          <t>ТО-1</t>
        </is>
      </c>
      <c r="C4" s="13" t="inlineStr">
        <is>
          <t>ТО-2</t>
        </is>
      </c>
      <c r="D4" s="13" t="inlineStr">
        <is>
          <t>ТО-3</t>
        </is>
      </c>
      <c r="E4" s="13" t="inlineStr">
        <is>
          <t>Как в регламенте</t>
        </is>
      </c>
      <c r="F4" s="13" t="inlineStr">
        <is>
          <t>Единица</t>
        </is>
      </c>
    </row>
    <row r="5">
      <c r="A5" s="38" t="inlineStr">
        <is>
          <t>Экскаватор гусеничный</t>
        </is>
      </c>
      <c r="B5" s="39" t="n">
        <v>50</v>
      </c>
      <c r="C5" s="39" t="n">
        <v>250</v>
      </c>
      <c r="D5" s="39" t="n">
        <v>500</v>
      </c>
      <c r="E5" s="38" t="inlineStr">
        <is>
          <t>ТО-1 каждые 50-100 м/ч, ТО-2 250 м/ч, ТО-3 500 м/ч</t>
        </is>
      </c>
      <c r="F5" s="38" t="inlineStr">
        <is>
          <t>м/ч</t>
        </is>
      </c>
    </row>
    <row r="6">
      <c r="A6" s="34" t="inlineStr">
        <is>
          <t>Бульдозер</t>
        </is>
      </c>
      <c r="B6" s="35" t="n">
        <v>50</v>
      </c>
      <c r="C6" s="35" t="n">
        <v>250</v>
      </c>
      <c r="D6" s="35" t="n">
        <v>1000</v>
      </c>
      <c r="E6" s="34" t="inlineStr">
        <is>
          <t>ТО-1 50-100 м/ч, ТО-2 250 м/ч, ТО-3 1000 м/ч</t>
        </is>
      </c>
      <c r="F6" s="34" t="inlineStr">
        <is>
          <t>м/ч</t>
        </is>
      </c>
    </row>
    <row r="7">
      <c r="A7" s="38" t="inlineStr">
        <is>
          <t>Погрузчик фронтальный</t>
        </is>
      </c>
      <c r="B7" s="39" t="n">
        <v>50</v>
      </c>
      <c r="C7" s="39" t="n">
        <v>250</v>
      </c>
      <c r="D7" s="39" t="n">
        <v>500</v>
      </c>
      <c r="E7" s="38" t="inlineStr">
        <is>
          <t>ТО-1 50 м/ч, ТО-2 250 м/ч, ТО-3 500 м/ч</t>
        </is>
      </c>
      <c r="F7" s="38" t="inlineStr">
        <is>
          <t>м/ч</t>
        </is>
      </c>
    </row>
    <row r="8">
      <c r="A8" s="34" t="inlineStr">
        <is>
          <t>Автокран</t>
        </is>
      </c>
      <c r="B8" s="35" t="n">
        <v>50</v>
      </c>
      <c r="C8" s="35" t="n">
        <v>250</v>
      </c>
      <c r="D8" s="35" t="n">
        <v>750</v>
      </c>
      <c r="E8" s="34" t="inlineStr">
        <is>
          <t>ТО-1 50 м/ч, ТО-2 250 м/ч, ТО-3 750-1000 м/ч</t>
        </is>
      </c>
      <c r="F8" s="34" t="inlineStr">
        <is>
          <t>м/ч</t>
        </is>
      </c>
    </row>
    <row r="9">
      <c r="A9" s="38" t="inlineStr">
        <is>
          <t>Грузовик / самосвал</t>
        </is>
      </c>
      <c r="B9" s="39" t="n">
        <v>10000</v>
      </c>
      <c r="C9" s="39" t="n">
        <v>20000</v>
      </c>
      <c r="D9" s="39" t="n">
        <v>40000</v>
      </c>
      <c r="E9" s="38" t="inlineStr">
        <is>
          <t>ТО-1 10 000 км или 250 м/ч, ТО-2 20 000 км или 500 м/ч, ТО-3 40 000 км или 1000 м/ч</t>
        </is>
      </c>
      <c r="F9" s="38" t="inlineStr">
        <is>
          <t>км</t>
        </is>
      </c>
    </row>
    <row r="10">
      <c r="A10" s="34" t="inlineStr">
        <is>
          <t>Трактор колёсный</t>
        </is>
      </c>
      <c r="B10" s="35" t="n">
        <v>50</v>
      </c>
      <c r="C10" s="35" t="n">
        <v>250</v>
      </c>
      <c r="D10" s="35" t="n">
        <v>1000</v>
      </c>
      <c r="E10" s="34" t="inlineStr">
        <is>
          <t>ТО-1 50-125 м/ч, ТО-2 250-500 м/ч, ТО-3 1000 м/ч</t>
        </is>
      </c>
      <c r="F10" s="34" t="inlineStr">
        <is>
          <t>м/ч</t>
        </is>
      </c>
    </row>
    <row r="12">
      <c r="A12" s="54" t="inlineStr">
        <is>
          <t>Условия эксплуатации и коэффициент интервала</t>
        </is>
      </c>
    </row>
    <row r="13">
      <c r="A13" s="38" t="inlineStr">
        <is>
          <t>Нормальные</t>
        </is>
      </c>
      <c r="B13" s="60" t="n">
        <v>1</v>
      </c>
    </row>
    <row r="14">
      <c r="A14" s="38" t="inlineStr">
        <is>
          <t>Тяжёлые</t>
        </is>
      </c>
      <c r="B14" s="60" t="n">
        <v>0.75</v>
      </c>
    </row>
    <row r="17">
      <c r="A17" s="54" t="inlineStr">
        <is>
          <t>Приоритеты ремонтов</t>
        </is>
      </c>
    </row>
    <row r="18">
      <c r="A18" s="38" t="inlineStr">
        <is>
          <t>A</t>
        </is>
      </c>
      <c r="B18" s="48" t="inlineStr">
        <is>
          <t>Срочно: угроза безопасности или поломки основного узла (течь топлива, отказ тормозов, трещина в раме)</t>
        </is>
      </c>
    </row>
    <row r="19">
      <c r="A19" s="38" t="inlineStr">
        <is>
          <t>B</t>
        </is>
      </c>
      <c r="B19" s="48" t="inlineStr">
        <is>
          <t>При первой возможности: снижает производительность (износ режущей кромки, вялая гидравлика)</t>
        </is>
      </c>
    </row>
    <row r="20">
      <c r="A20" s="38" t="inlineStr">
        <is>
          <t>C</t>
        </is>
      </c>
      <c r="B20" s="48" t="inlineStr">
        <is>
          <t>Отложить до планового ТО: косметика (царапина, датчик температуры в кабине)</t>
        </is>
      </c>
    </row>
    <row r="23">
      <c r="A23" s="54" t="inlineStr">
        <is>
          <t>Типы событий</t>
        </is>
      </c>
    </row>
    <row r="24">
      <c r="A24" s="38" t="inlineStr">
        <is>
          <t>ТО-1</t>
        </is>
      </c>
      <c r="B24" s="48" t="n"/>
    </row>
    <row r="25">
      <c r="A25" s="38" t="inlineStr">
        <is>
          <t>ТО-2</t>
        </is>
      </c>
      <c r="B25" s="48" t="n"/>
    </row>
    <row r="26">
      <c r="A26" s="38" t="inlineStr">
        <is>
          <t>ТО-3</t>
        </is>
      </c>
      <c r="B26" s="48" t="n"/>
    </row>
    <row r="27">
      <c r="A27" s="38" t="inlineStr">
        <is>
          <t>СО (сезонное)</t>
        </is>
      </c>
      <c r="B27" s="48" t="n"/>
    </row>
    <row r="28">
      <c r="A28" s="38" t="inlineStr">
        <is>
          <t>Ремонт</t>
        </is>
      </c>
      <c r="B28" s="48" t="n"/>
    </row>
    <row r="29">
      <c r="A29" s="38" t="inlineStr">
        <is>
          <t>Заправка</t>
        </is>
      </c>
      <c r="B29" s="48" t="n"/>
    </row>
    <row r="30">
      <c r="A30" s="38" t="inlineStr">
        <is>
          <t>Дефект</t>
        </is>
      </c>
      <c r="B30" s="48" t="n"/>
    </row>
    <row r="31">
      <c r="A31" s="38" t="inlineStr">
        <is>
          <t>Осмотр</t>
        </is>
      </c>
      <c r="B31" s="48" t="n"/>
    </row>
    <row r="34">
      <c r="A34" s="54" t="inlineStr">
        <is>
          <t>Статусы</t>
        </is>
      </c>
    </row>
    <row r="35">
      <c r="A35" s="38" t="inlineStr">
        <is>
          <t>Запланировано</t>
        </is>
      </c>
      <c r="B35" s="48" t="n"/>
    </row>
    <row r="36">
      <c r="A36" s="38" t="inlineStr">
        <is>
          <t>В работе</t>
        </is>
      </c>
      <c r="B36" s="48" t="n"/>
    </row>
    <row r="37">
      <c r="A37" s="38" t="inlineStr">
        <is>
          <t>Выполнено</t>
        </is>
      </c>
      <c r="B37" s="48" t="n"/>
    </row>
    <row r="38">
      <c r="A38" s="38" t="inlineStr">
        <is>
          <t>Просрочено</t>
        </is>
      </c>
      <c r="B38" s="48" t="n"/>
    </row>
  </sheetData>
  <mergeCells count="2">
    <mergeCell ref="A2:F2"/>
    <mergeCell ref="A1:F1"/>
  </mergeCells>
  <pageMargins left="0.3" right="0.3" top="0.5" bottom="0.5" header="0.2" footer="0.2"/>
  <pageSetup orientation="landscape" paperSize="9" fitToHeight="0" fitToWidth="1"/>
  <headerFooter>
    <oddHeader/>
    <oddFooter>&amp;L&amp;K5B6B7B&amp;"Arial"&amp;9bortovoy.com&amp;R&amp;K5B6B7B&amp;"Arial"&amp;9Стр. &amp;P из &amp;N</oddFooter>
    <evenHeader/>
    <evenFooter/>
    <firstHeader/>
    <firstFooter/>
  </headerFooter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2026-08-28T08:19:56Z</dcterms:created>
  <dcterms:modified xsi:type="dcterms:W3CDTF">2026-08-28T08:19:56Z</dcterms:modified>
</cp:coreProperties>
</file>